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281" documentId="8_{9D0EE6EB-CC3C-4228-830F-35749719C835}" xr6:coauthVersionLast="47" xr6:coauthVersionMax="47" xr10:uidLastSave="{17D014CF-C7A3-48C5-BE86-51EBABFC0BF7}"/>
  <bookViews>
    <workbookView xWindow="28695" yWindow="-5325" windowWidth="26010" windowHeight="20985" tabRatio="796" activeTab="3"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6"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F52" i="12"/>
  <c r="F14" i="21" s="1"/>
  <c r="H29" i="21"/>
  <c r="H24" i="21"/>
  <c r="H23" i="21"/>
  <c r="H22" i="21"/>
  <c r="H15" i="21"/>
  <c r="H14" i="21"/>
  <c r="H13" i="21"/>
  <c r="H12" i="21"/>
  <c r="H11" i="21"/>
  <c r="E12" i="13"/>
  <c r="E13" i="13"/>
  <c r="H32" i="21"/>
  <c r="H27" i="21"/>
  <c r="H28" i="21"/>
  <c r="F27" i="21"/>
  <c r="F28" i="21"/>
  <c r="F22" i="21"/>
  <c r="F23" i="21"/>
  <c r="F32" i="21"/>
  <c r="F29" i="21"/>
  <c r="F24" i="21"/>
  <c r="F11" i="21"/>
  <c r="F12" i="21"/>
  <c r="F13" i="21"/>
  <c r="H34" i="15"/>
  <c r="H33" i="15"/>
  <c r="H32" i="15"/>
  <c r="H31" i="15"/>
  <c r="H30" i="15"/>
  <c r="E37" i="15" s="1"/>
  <c r="F30" i="21" s="1"/>
  <c r="H39" i="14"/>
  <c r="H38" i="14"/>
  <c r="H37" i="14"/>
  <c r="H36" i="14"/>
  <c r="H35" i="14"/>
  <c r="E15" i="13"/>
  <c r="E14" i="13"/>
  <c r="E11" i="13"/>
  <c r="E31" i="13" s="1"/>
  <c r="F15" i="21" s="1"/>
  <c r="F58" i="12"/>
  <c r="E42" i="14" l="1"/>
  <c r="F25"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tc={CF66B992-2571-4AB7-ADC8-ACF43E68CD7D}</author>
  </authors>
  <commentList>
    <comment ref="C27" authorId="0" shapeId="0" xr:uid="{CF66B992-2571-4AB7-ADC8-ACF43E68CD7D}">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<sst xmlns="http://schemas.openxmlformats.org/spreadsheetml/2006/main" count="522" uniqueCount="327">
  <si>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</si>
  <si>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</si>
  <si>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</si>
  <si>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</si>
  <si>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</si>
  <si>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</si>
  <si>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</si>
  <si>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</si>
  <si>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</si>
  <si>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</si>
  <si>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</si>
  <si>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</si>
  <si>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</si>
  <si>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Koelvloeistof  1,1,1,2-tetrafluorethaan (R134a)</t>
  </si>
  <si>
    <t>specificatie omschrijving</t>
  </si>
  <si>
    <t>koelvloeistof een bouwkundige installatie</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</si>
  <si>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</si>
  <si>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</si>
  <si>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</si>
  <si>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</si>
  <si>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</si>
  <si>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</si>
  <si>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</si>
  <si>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</si>
  <si>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</si>
  <si>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</si>
  <si>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</si>
  <si>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</si>
  <si>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</si>
  <si>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</si>
  <si>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</si>
  <si>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</si>
  <si>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</si>
  <si>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</si>
  <si>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</si>
  <si>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</si>
  <si>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</si>
  <si>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</si>
  <si>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</si>
  <si>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</si>
  <si>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</si>
  <si>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</si>
  <si>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</si>
  <si>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</si>
  <si>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</si>
  <si>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</si>
  <si>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</si>
  <si>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</si>
  <si>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</si>
  <si>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</si>
  <si>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</si>
  <si>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</si>
  <si>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</si>
  <si>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</si>
  <si>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</si>
  <si>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Koelvloeistof R-134a</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</si>
  <si>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</si>
  <si>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</si>
  <si>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</si>
  <si>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</si>
  <si>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</si>
  <si>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</si>
  <si>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</si>
  <si>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</si>
  <si>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</si>
  <si>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</si>
  <si>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t>Bronnen</t>
  </si>
  <si>
    <t>ja  R-134a (1,1,1,2-tetrafluorethaan) is een koudemiddel dat in koelinstallaties wordt gebruikt om warmte af te voeren via faseovergang (verdampen/condenseren). Er is een primair koudemiddel met dezelfde functie: virgin R-134a. R-134a was jarenlang het standaardkoudemiddel in auto-airco’s en vele koelinstallaties, dankzij geschikte fysische eigenschappen (kookpunt ca. –26 °C). Nieuw geproduceerd R-134a (primair) wordt toegepast conform dezelfde normen als het teruggewonnen middel. NEN-EN 378 classificeert het als A1-koudemiddel (veiligheidsklasse) voor gebruik in diverse systemen. Dit bevestigt dat virgin R-134a exact dezelfde doelstelling heeft als het secundaire (geregenereerde) R-134a. Volgens EN 378-1 mag men verschillende koudemiddelen niet mengen en moeten ze in aparte reservoirs worden bewaard
 – dit onderstreept dat R-134a een specifiek doel dient en als afzonderlijk medium wordt ingezet.
Bronnen: Climalife datasheet R-134a • Climalife (chemisch distributiebedrijf) • “R-134a... kan worden gebruikt voor huishoudelijke, commerciële en industriële koeltoepassingen, evenals airconditioning... R-134a was de keus voor autofabrikanten”
climalife.com (1)
 (2022); Westfalen (2) – terugname koudemiddel • Westfalen Gassen NL • “Volgens de norm EN 378-1-4 mogen verschillende koelmiddelen niet gemengd... Verder mogen koelmiddelen niet worden gevuld in tanks die een ander of onbekend koelmiddel bevatten.”
westfalen.com
 (2023).</t>
  </si>
  <si>
    <t>(1) uploadsproductmediadocumenthfc-r-134a-en.pdf</t>
  </si>
  <si>
    <t>(2)Terugname &amp; geregeneerde koudemiddel - Westfalen Gassen Nederland BV</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</si>
  <si>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</si>
  <si>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t>Ja, . De behoefte aan koeling blijft bestaan ongeacht beschikbaarheid van secundair R-134a – men vult dan met primair koudemiddel of alternatieven. Project- en bestekseisen (bv. comfortkoeling, procestemperatuur) schrijven een werkend koelsysteem voor, dus zonder secundair materiaal wordt virgin R-134a of een vervanger ingezet.
R-134a is wettelijk niet verboden voor service van bestaande installaties; ook na 2030 mogen koelinstallaties met R-134a gewoon worden bijgevuld
equansrefrigeration.nl  (1)
. Dit impliceert dat opdrachtgevers in bestekken doorgaans eisen dat de koeling functioneert – als geen gerecyclede R-134a voorhanden is, wordt nieuw geproduceerd R-134a gebruikt. Zo rijden er anno 2025 nog vele voertuigen en werken HVAC-installaties op R-134a; de vraag hiernaar zal pas rond 2030–2032 duidelijk dalen naarmate die systemen end-of-life raken
Tot die tijd blijft de behoefte bestaan, onafhankelijk van secundair aanbod.</t>
  </si>
  <si>
    <t>(1) https://www.equansrefrigeration.nl/oplossingen/natuurlijke-koudemiddelen/uitfaseren-koudemiddelen-r134a-r407c-en-r410a/#:~:text=Voor%20deze%20groep%20synthetische%20koudemiddelen,met%20R134a%2C%20R407C%20en%20R410A</t>
  </si>
  <si>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</si>
  <si>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t>Ja. Geregenereerd R-134a kan voldoen aan dezelfde technische eisen als nieuw. Het wordt gezuiverd tot ≥99,5% R-134a (≤5% olie, verwaarloosbare vocht/zuren) en getest conform specificaties voor nieuw koudemiddel. Bewijs: na regeneratie voldoet het product aan norm DIN 8960 (kwaliteitseisen koudemiddelen) en presteert het als virgin R-134a. 
 Teruggewonnen R-134a wordt in erkende installaties geconditioneerd totdat het product praktisch identiek is aan nieuw koudemiddel. Nefit/Bosch beschrijft dat geregenereerd koudemiddel wordt gezuiverd en gebotteld volgens specificaties “vergelijkbaar met nieuw” en dat het op kwaliteit wordt getest, in lijn met de F-gassenverordening
nefit-bosch.nl
. Westfalen geeft kwantitatieve criteria: minimaal 99,5% zuiver en max. 5% olie; na analyse en filtering voldoet het gereinigde R-134a aan alle eisen voor verse koudemiddelen (DIN 8960) en wordt het “als nieuw product” weer op de markt gebracht
westfalen.com
westfalen.com
. Dit wordt meestal geborgd via certificaten (bv. AHRI-700 of EU-conformiteitsverklaring). Kortom, secundair R-134a kan dezelfde normklasse halen als primair.</t>
  </si>
  <si>
    <t>DIN 8960 en https://westfalen.com/nl/nl/koudemiddelen/terugname-enof-geregeneerde-koudemiddel#:~:text=Belangrijkste%20voorwaarde%20voor%20het%20milieuvriendelijk,gassen%2C%20vocht%20en%20zuur%20bevatten</t>
  </si>
  <si>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</si>
  <si>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</si>
  <si>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Het secundaire R-134a past binnen NL-kaders voor afval- en productbeheer, maar valt niet onder het Besluit bodemkwaliteit (Bbk/Rbk) aangezien het geen bouwstof of grond betreft. Wel gelden andere plichten: zolang R-134a afvalstof is, valt het onder gevaarlijk afval (Eural-code 14 06 01*) (westfalen.com)
 met bijbehorende meld-/vergunningsplichten. Bedrijven die koelmiddel inzamelen, vervoeren of verwerken moeten erkend zijn (VIHB-registratie)
(ondernemersplein.overheid.nl) en beschikken over F-gassen certificering (BRL 100/200) voor handelingen met R-134a(coolairco.nl)
.</t>
  </si>
  <si>
    <t>https://westfalen.com/nl/nl/koudemiddelen/terugname-enof-geregeneerde-koudemiddel#:~:text=afvalsleutelnummer%20,afvalcatalogus%20vermeld%20staat</t>
  </si>
  <si>
    <t>https://ondernemersplein.overheid.nl/registreren-als-vervoerder-inzamelaar-handelaar-of-bemiddelaar-van-afvalstoffen/#:~:text=Als%20u%20in%20Nederland%20met,die%20bedrijfsafval%20of%20gevaarlijke%20stoffen</t>
  </si>
  <si>
    <t>https://www.coolairco.nl/r134a-12kg-299-00#:~:text=Volgens%20de%20wet%20zijn%20wij,specialist</t>
  </si>
  <si>
    <t>Stap 3:</t>
  </si>
  <si>
    <t>Ga na of er op nationaal en/of Europees niveau criteria voor het einde afvalpunt zijn uitgewerkt.</t>
  </si>
  <si>
    <t xml:space="preserve"> Er bestaan geen specifieke EU- of NL einde-afvalcriteria voor R-134a.</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</si>
  <si>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</si>
  <si>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</si>
  <si>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</si>
  <si>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</si>
  <si>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</si>
  <si>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t xml:space="preserve"> Ja. Er zijn meerdere afnemers en kanalen voor geregenereerd R-134a, waardoor concurrerende afzet bestaat. Zo opereren o.a. A-Gas en Chemours als gespecialiseerde leveranciers van geregenereerd koudemiddel
(nefit-bosch.nl). Eveneens neemt Westfalen NL gebruikt koudemiddel in, regenereert het in eigen fabriek en brengt het als nieuw product op de markt (westfalen.com). Deze parallelle aanbieders tonen dat minstens twee onafhankelijke partijen R-134a leveren (naast reguliere gasgroothandelaren).
De markt voor gerecyclede F-gassen is in opkomst door schaarste aan virgin materiaal. Grote spelers als A-Gas (met een Europees regeneratiecentrum) en Chemours (producent van koudemiddelen) bieden geregenereerd R-134a aan installateurs. Daarnaast hebben gasleveranciers (Westfalen, Linde, etc.) eigen terugname- en regeneratiesystemen voor koudemiddelen. Dit betekent dat een gebruiker kan kiezen tussen meerdere leveranciers – een indicator van een concurrerende markt. Bijvoorbeeld, Nefit/Bosch adviseert installateurs dat geregenereerd koudemiddel verkrijgbaar is via “erkende leveranciers” en noemt expliciet A-Gas en Chemours als bronnen. Westfalen Gassen profileert zich eveneens als inzamelaar/regenerator die gebruikte R-134a terug op de markt brengt. Hiermee zijn ten minste twee alternatieve afzetkanalen aantoonbaar.
Bronnen: Nefit Bosch (blog F-gassen) • “Hoe kom je aan geregenereerd koudemiddel?... verkrijgbaar bij gespecialiseerde leveranciers zoals A-Gas en Chemours. Deze middelen zijn tot 80% goedkoper dan nieuw.”
nefit-bosch.nl
 (2023); Westfalen – Terugname &amp; geregenereerd koelmiddel • Westfalen Gassen NL • “Bij juiste specificatie worden gebruikte koelmiddelen opnieuw verwerkt in onze fabriek in Heteren. Hierna zijn deze koelmiddelen kwalitatief gelijk aan nieuwe producten conform DIN 8960.”
westfalen.com
 (2023).</t>
  </si>
  <si>
    <t>https://www.nefit-bosch.nl/producten/warmtepompen/fgassen-warmtepompen-koudemiddelen-2025/#:~:text=zoals%20A,goedkoper%20dan%20nieuw%20koudemiddel</t>
  </si>
  <si>
    <t>https://westfalen.com/nl/nl/koudemiddelen/terugname-enof-geregeneerde-koudemiddel#:~:text=Koelmiddelen%20worden%20teruggenomen%20in%20hiervoor,beurt%20opnieuw%20gebruikt%20kunnen%20worden</t>
  </si>
  <si>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</si>
  <si>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t>Ja. Geregenereerd R-134a heeft een positieve marktwaarde (ruimschoots &gt; €0). Het koudemiddel wordt verhandeld per kg/cilinder. Ter indicatie kost een cilinder van 12 kg R-134a momenteel rond €429 excl. BTW (excl. statiegeld)
(coolairco.nl). Geregenereerde varianten zijn vaak iets goedkoper dan virgin, maar nog steeds betaald – tot wel 80% prijsvoordeel ten opzichte van nieuw.
In de praktijk moeten afnemers betalen voor R-134a. Een leverancier biedt 12 L cilinders R-134a aan voor €429 exclusief btw (circa €35/kg). Dat er statiegeld op de fles zit bevestigt de economische waarde (lege cilinder retourwaarde €40). Volgens Nefit/Bosch zijn geregenereerde koudemiddelen nog altijd een betaald product – weliswaar goedkoper dan nieuwe HFK’s, maar niet gratis. Er bestaan ook prijsindexen die laten zien dat de prijs van R-134a de laatste jaren is gestegen door schaarste. Kortom, R-134a (zelfs gerecycled) vertegenwoordigt een marktwaarde boven nul; het is geen afval dat tegen betaling moet worden afgevoerd, maar een grondstof waarvoor gebruikers bereid zijn te betalen.</t>
  </si>
  <si>
    <t>https://www.coolairco.nl/r134a-12kg-299-00#:~:text=R134A%2012%20KG</t>
  </si>
  <si>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</si>
  <si>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t>Ja. Er is sprake van structurele, project-overstijgende vraag naar R-134a. Ondanks uitfasering in nieuwe apparatuur blijft een grote bestaande populatie aan installaties en voertuigen R-134a nodig hebben voor onderhoud. Experts verwachten dat de vraag naar R-134a in Nederland tot ca. 2030–2032 significant blijft (aftersalesmagazine.nl). Bovendien laat de F-gassenquotum afbouw de komende jaren nog ruimte voor gebruik van geregenereerde HFK’s in bestaande systemen (nefit-bosch.nl). Dit duidt op een meerjarige, niet enkel projectgebonden afzet. 
eDze voertuigen (en ook stationaire installaties) moeten nog vele jaren bijgevuld of onderhouden worden, wat een doorlopende vraag genereert. Volgens marktinschattingen zal het aantal systemen dat R-134a gebruikt pas vanaf ~2032 merkbaar afnemen. Geregenereerd koudemiddel wordt door de EU-regels ook expliciet toegestaan om in bestaande installaties te blijven inzetten, juist om aan de doorlopende vraag te voldoen ondanks vermindering van nieuw HFK-aanbod. Dit blijkt niet eenmalig: installateurs worden geadviseerd om geregenereerde HFK’s te benutten als alternatieve bron voor de komende jaren. De aanwezigheid van meerjarige contracten of prijsnoteringen bij leveranciers (bv. jaarlijkse prijsindices en offerteafspraken) bevestigt de structurele markt.
Wel is uiteindelijk de vraag of deze vloestoffen nog in 2100 worden gerecyled</t>
  </si>
  <si>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</si>
  <si>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 xml:space="preserve"> Het aanbod uit afval en de opnamecapaciteit naderen elkaar, maar er zijn bottlenecks. In Nederland komt jaarlijks een grote hoeveelheid R-134a vrij: alleen uit auto-airco’s lekt naar schatting ca. 300 ton per jaar in het milieu indien niet teruggewonnen . De markt kan een deel hiervan opnemen als geregenereerd koudemiddel, maar niet alles wordt daadwerkelijk gerecycleerd. In de EU wordt momenteel ~30–44% van het teruggewonnen HFK-gas daadwerkelijk geregenereerd  (climate.ec.europa.eu), de rest moet vernietigd of blijft onbenut. Tegelijk wordt het virgin aanbod door quota afgebouwd tot 20% van het 2015-niveau in 2030 (equansrefrigeration.nl) 
 – wat betekent dat geregenereerd R-134a hard nodig is om aan de jaarlijkse vraag (en uitstroom) te voldoen. Bottleneck: de huidige recyclingcapaciteit en -infrastructuur halen niet 100% van de vrijvallende R-134a uit afval, mede door contaminatie en economische grenzen</t>
  </si>
  <si>
    <t>https://climate.ec.europa.eu/system/files/2022-04/f-gas_evaluation_report_en.pdf#:~:text=,As%20Prozon</t>
  </si>
  <si>
    <t>https://www.equansrefrigeration.nl/oplossingen/natuurlijke-koudemiddelen/uitfaseren-koudemiddelen-r134a-r407c-en-r410a/#:~:text=GWP,op%20de%20markt%20worden%20gebracht</t>
  </si>
  <si>
    <t>ZZS</t>
  </si>
  <si>
    <t>Zijn er Zeer Zorgwekkende Stoffen (ZZS) aanwezig?</t>
  </si>
  <si>
    <t xml:space="preserve">R-134a zelf staat sinds 2024 op de (potentieel) ZZS-lijst  </t>
  </si>
  <si>
    <t>POP's ≥ risicogrenzen opgenomen in Annex IV POP verordening?</t>
  </si>
  <si>
    <t>ja</t>
  </si>
  <si>
    <t>Individuele ZZS ≥ 0,1%?</t>
  </si>
  <si>
    <t>Is er een vergunning verleend?</t>
  </si>
  <si>
    <t>Gelden er specifieke ZZS concentratiegrenswaarden voor de beoogde toepassing?</t>
  </si>
  <si>
    <t>Overschrijding toepassing specifieke ZZS concentratiegrenswaarde?</t>
  </si>
  <si>
    <t>nee</t>
  </si>
  <si>
    <t>Hergebruik voor beoogde toepassing toegestaan mbt ZZS content?</t>
  </si>
  <si>
    <t>JA</t>
  </si>
  <si>
    <t>Conclusie:</t>
  </si>
  <si>
    <r>
      <rPr>
        <b/>
        <sz val="8"/>
        <color theme="1"/>
        <rFont val="Arial"/>
        <family val="2"/>
      </rPr>
      <t>REACH-vrijstelling voor gerecyclede stoffen:</t>
    </r>
    <r>
      <rPr>
        <sz val="8"/>
        <color theme="1"/>
        <rFont val="Arial"/>
        <family val="2"/>
      </rPr>
      <t xml:space="preserve"> Opmerking: Geregenereerd R-134a valt onder de REACH-uitzondering van art. 2(7)(d) zolang de stof al geregistreerd was en wordt gebruikt binnen geregistreerde toepassingenlinde-gas.nl. De producent (bv. Chemours) heeft R-134a geregistreerd (CAS 811-97-2, Registratie-nr. 01-2119459374-33)linde-gas.nl, dus de secundaire gebruiker hoeft geen nieuwe registratie te doen, mits voldaan wordt aan informatievereisten (veiligheidsinformatieblad beschikbaar etc.).</t>
    </r>
  </si>
  <si>
    <t>Stap 5:</t>
  </si>
  <si>
    <t>Bepaal het punt einde afval:</t>
  </si>
  <si>
    <t>Einde-afvalmoment: dit ligt formeel wanneer de geregenereerde R-134a de afvalketen verlaat, bv. bij afgifte door de erkende afvalverwerker met conformiteitsverklaring dat aan bovenstaande voorwaarden is voldaan. Dat is bij overdracht aan de afnemer met een verklaring dat het koudemiddel voldoet aan eisen (vergelijkbaar met de situatie in de Regeling recyclinggranulaat, art. 6)</t>
  </si>
  <si>
    <t>Specifieke criteria ontbreken, dus het einde-afvalmoment voor R-134a volgt uit de vier voorwaarden van art. 6 Kaderrichtlijn / art. 1.1 Wm. Conclusie: Geregenereerd R-134a houdt op afvalstof te zijn nadat het een volledige recyclingbehandeling heeft ondergaan én aan álle volgende eisen voldoet: (1) Doel: het middel is bestemd voor gebruik als koudemiddel in installaties (specifieke toepassing); (2) Markt: er is een reële afzet en vraag – meerdere gecertificeerde partijen kopen/verhandelen het en installateurs passen het toe; (3) Technische eisen: het geregenereerde R-134a voldoet aantoonbaar aan productnormen (zuiverheid ≥99,5%, ARI-700/DIN 8960 specificaties) en alle toepasselijke wetgeving voor koudemiddel (F-gassenverordening, REACH-registratie*); (4) Milieu/gezondheid: het gebruik brengt per saldo geen extra schade – het middel is net zo veilig te hanteren als virgin R-134a in gesloten systemen, en hergebruik vermijdt productie van nieuw HFK (dus lagere milieu-impact)
Einde-afvalmoment: dit ligt formeel wanneer de geregenereerde R-134a de afvalketen verlaat, bv. bij afgifte door de erkende afvalverwerker met conformiteitsverklaring dat aan bovenstaande voorwaarden is voldaan. Veelal is dat bij overdracht aan de afnemer met een verklaring dat het koudemiddel voldoet aan eisen (vergelijkbaar met de situatie in de Regeling recyclinggranulaat, art. 6). EVOA-plicht: Tot dat moment blijven grensoverschrijdende transporten onder EVOA vallen – pas na het einde-afvalstatus vervalt de afvalstoffenstatus en daarmee de EVOA-vergunningsplicht. Korte onderbouwing: Omdat geen EU- of nationale EoW-verordening voor koudemiddelen geldt, moet men de algemene kadercriteria stuk voor stuk aflopen
chemischestoffengoedgeregeld.nl
. Toepassing op R-134a: (1) Het gerecyclede gas krijgt weer de functie van koelvloeistof – dit is een duidelijk specifiek gebruiksdoel, vergelijkbaar met omsmelten van oud glas tot nieuwe fles
afvalcirculair.nl
. (2) Er is een aantoonbare markt: bedrijven als A-Gas en Westfalen leveren het en klanten (installateurs, garages) kopen het actief
nefit-bosch.nl
aftersalesmagazine.nl
. (3) Kwaliteit &amp; legaliteit: Alleen als het geregenereerde R-134a voldoet aan technische producteisen (zuiverheid, drukcilinderkeuring, etc.) én aan wetgeving (bijv. CE-markering cilinders, F-gas labeling, REACH-registratie*) kan het als product worden verhandeld
chemischestoffengoedgeregeld.nl
. Certificaten (ISO 9001 labrapport, productcertificaat) tonen dit aan
westfalen.com
. (4) Veiligheid/milieu: Hergebruik van R-134a veroorzaakt geen extra negatieve effecten t.o.v. gebruik van virgin R-134a – beide blijven broeikasgassen bij lekkage, maar hergebruik voorkomt nieuwe productie/emissie. Rijkswaterstaat benadrukt dat einde-afval alleen kan als gebruik “veilig voor mens en milieu” is
afvalcirculair.nl
. Hier is dat ingevuld: geregenereerd R-134a wordt in afgesloten koelsystemen ingezet door gecertificeerde techneuten, onder dezelfde lekcontrole-regels als nieuw gas, en draagt dus niet méér risico. Sterker, circulair gebruik verlaagt de totale milieufootprint (minder nieuwe HFK, dus minder fluorproductie)
nefit-bosch.nl
. Zodra is vastgesteld dat aan alle vier voorwaarden voldaan is – doorgaans bij de output van de regeneratie-installatie, vóór distributie – verliest het materiaal de afvalstatus. In Nederland geschiedt dit via een zelfbeoordeling door de afvalhouder, die onderbouwt dat de criteria gehaald zijn, waarna het bevoegd gezag dit kan controleren
chemischestoffengoedgeregeld.nl
. Vanaf dat punt is R-134a een product (geen afval), en gelden bij transport alleen nog ADR/CLP-regels voor gevaarlijke goederen, niet langer de EVOA. Bij grensoverschrijding voorafgaand aan dat punt (bv. export van afval-koudemiddel voor verwerking) blijft de EVOA-procedure wél van kracht – R-134a-afval valt onder “overige afvaltransporten” waarvoor kennisgeving en toestemming vereist zijn (gevaarlijke afvalstof)
ilent.nl
ilent.nl
. Bronnen: Afvalcirculair (RWS) – Einde-afvalroute • “Vier voorwaarden: specifiek doel (de afvalstof krijgt een functie die bekend is)… markt (bedrijven willen uw materiaal gebruiken)… voldoet aan technische eisen en regelgeving… geen schadelijke gevolgen voor mens/milieu.”
afvalcirculair.nl
afvalcirculair.nl
 (2023); Chemischestoffen GG / Wm art. 1.1 lid 8 • “...voldoen aan de volgende voorwaarden: 1. bestemd voor specifieke doelen; 2. er is een markt of vraag; 3. voldoet aan technische voorschriften en productnormen; en 4. gebruik heeft geen ongunstige effecten voor milieu of gezondheid.”
chemischestoffengoedgeregeld.nl
 (2022); Westfalen – kwaliteit geregenereerd • “...terugnameproduct na analyse… Het gereinigde product voldoet aan de eisen voor koelmiddelen volgens DIN 8960 en komt als nieuw product terug op de markt.”
westfalen.com
 (2023); Nefit Bosch (F-gassen) • “Hergebruik verlaagt de behoefte aan nieuw geproduceerde F-gassen, wat de milieu-impact verkleint.”
nefit-bosch.nl
 (2023). (EVOA: Reg. (EG) 1013/2006 blijft van toepassing op grensoverschrijdend transport zolang de stof afval is – zie ILT toelichting “overige afvaltransporten: gevaarlijke afvalstoffen… is een vergunning (kennisgeving) nodig”
ilent.nl
ilent.nl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</si>
  <si>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</si>
  <si>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</si>
  <si>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</si>
  <si>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</si>
  <si>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</si>
  <si>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</si>
  <si>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</si>
  <si>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</si>
  <si>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</si>
  <si>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</si>
  <si>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</si>
  <si>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</si>
  <si>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</si>
  <si>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</si>
  <si>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</si>
  <si>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</si>
  <si>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</si>
  <si>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</si>
  <si>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</si>
  <si>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</si>
  <si>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</si>
  <si>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</si>
  <si>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</si>
  <si>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</si>
  <si>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</si>
  <si>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</si>
  <si>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</si>
  <si>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</si>
  <si>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</si>
  <si>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</si>
  <si>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</si>
  <si>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</si>
  <si>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</si>
  <si>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</si>
  <si>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</si>
  <si>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</si>
  <si>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</si>
  <si>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</si>
  <si>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</si>
  <si>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</si>
  <si>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</si>
  <si>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geen specifieke locatie, toepassingsgebied koelvloeistof</t>
  </si>
  <si>
    <t/>
  </si>
  <si>
    <t>Onderstaande tabel ingevuld met daarin de verdeling van de verschillende einde levensscenario's incl. de gehanteerde bronnen</t>
  </si>
  <si>
    <t>%</t>
  </si>
  <si>
    <t>Het 5%/jaar lek getal is uit de EU-evaluatie voor room AC/single-split (incl. reversible air-to-air warmtepompen). Voor water-water/HPWH-toepassingen met R-134a gelden vaak vergelijkbare orde-groottes; UNEP-RTOC rapporteert typisch 2–5%/jaar voor splits/monoblocks (bandbreedte bevestigt de aanname). PDF: https://ozone.unep.org/system/files/documents/RTOC-assessment%20-report-2022.pdf</t>
  </si>
  <si>
    <t>Verwijderen/terugwinnen van koudemiddel is verplicht bij buitengebruikstelling; NL-uitleg &amp; plichten voor eigenaren/exploitanten. https://iplo.nl/thema/lucht/ozon-en-f-gassen/werkzaamheden/eigenaren-exploitanten/</t>
  </si>
  <si>
    <t>n.v.t. — R-134a gaat als afvalstroom naar reclaim/regeneratie of vernietiging.</t>
  </si>
  <si>
    <t>EU-Commissie, F-gas Evaluation – Annexes (zelfde sectortabel: recovery rate end of life = 60% voor single-split / reversible air-to-air HP). PDF: https://climate.ec.europa.eu/system/files/2022-04/f-gas_evaluation_report_annexes_en.</t>
  </si>
  <si>
    <t>AVI</t>
  </si>
  <si>
    <t>Idem (complement op 100% na recovery). Vernietiging van gevaarlijk afval (koudemiddelen) via verbranding toegestaan; zie LAP3 Deel B.11 (verbranden als verwijderen). PDF: https://lap3.nl/publish/pages/121386/lap3_b-11_verbranden-als-vorm-van-verwijdering_ow_1-1-24.pdf</t>
  </si>
  <si>
    <t>Stortverbod voor veel afvalcategorieën; koudemiddel als (gevaarlijk) afval wordt niet gestort.</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</si>
  <si>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</si>
  <si>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</si>
  <si>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</si>
  <si>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</si>
  <si>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</si>
  <si>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</si>
  <si>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</si>
  <si>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</si>
  <si>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</si>
  <si>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</si>
  <si>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</si>
  <si>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</si>
  <si>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</si>
  <si>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</si>
  <si>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</si>
  <si>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</si>
  <si>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</si>
  <si>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</si>
  <si>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</si>
  <si>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</si>
  <si>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</si>
  <si>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</si>
  <si>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</si>
  <si>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</si>
  <si>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</si>
  <si>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</si>
  <si>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</si>
  <si>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</si>
  <si>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</si>
  <si>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</si>
  <si>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Geen gegevens over, mogelijk wordt er nog wat gecontroleerd af gefakkeld bij verbranding daarom dit meegenomen.</t>
  </si>
  <si>
    <t>efficiëntieverlies recycling naar stort</t>
  </si>
  <si>
    <t>fictief voorbeeld voor het recyclen van beton waarbij 1% verlies optreed wat naar stort toe gaat.</t>
  </si>
  <si>
    <t xml:space="preserve">   </t>
  </si>
  <si>
    <t>efficiëntieverlies  verbranding naar stort</t>
  </si>
  <si>
    <t>In de ecoinvent kaart zit bij verbranding een stuk disposal. Om geen dubbel telling te krijgen is deze daarom op 0 gezet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</si>
  <si>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</si>
  <si>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</si>
  <si>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</si>
  <si>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</si>
  <si>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</si>
  <si>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</si>
  <si>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</si>
  <si>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</si>
  <si>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</si>
  <si>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</si>
  <si>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</si>
  <si>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</si>
  <si>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</si>
  <si>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</si>
  <si>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</si>
  <si>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 NVT</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</si>
  <si>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</si>
  <si>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</si>
  <si>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</si>
  <si>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</si>
  <si>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t xml:space="preserve"> </t>
  </si>
  <si>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</si>
  <si>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</si>
  <si>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</si>
  <si>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</si>
  <si>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</si>
  <si>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</si>
  <si>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</si>
  <si>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</si>
  <si>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</si>
  <si>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</si>
  <si>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</si>
  <si>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</si>
  <si>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</si>
  <si>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</si>
  <si>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</si>
  <si>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</si>
  <si>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</si>
  <si>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</si>
  <si>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</si>
  <si>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</si>
  <si>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</si>
  <si>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</si>
  <si>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</si>
  <si>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</si>
  <si>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</si>
  <si>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</si>
  <si>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</si>
  <si>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</si>
  <si>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</si>
  <si>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</si>
  <si>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</si>
  <si>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</si>
  <si>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</si>
  <si>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</si>
  <si>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</si>
  <si>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</si>
  <si>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</si>
  <si>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t>Na inzameling, is punt einde afval bereikt. Dus alle opwerking komt na module D.</t>
  </si>
  <si>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</si>
  <si>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Used refrigerant R134a {GLO}| treatment of used refrigerant R134a, reclamation | Cut-off, U</t>
  </si>
  <si>
    <t>Zitten al de bewerkstappen in om het op te werken</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</si>
  <si>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</si>
  <si>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</si>
  <si>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</si>
  <si>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</si>
  <si>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</si>
  <si>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</si>
  <si>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</si>
  <si>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Refrigerant R134a {RER}| refrigerant R134a production | Cut-off, U</t>
  </si>
  <si>
    <t>technich en chemische het zelfde als de primaire variant.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</si>
  <si>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</si>
  <si>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</si>
  <si>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</si>
  <si>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</si>
  <si>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</si>
  <si>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</si>
  <si>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Na recyclen is het chemische het zelfde als virgin R-1344a</t>
  </si>
  <si>
    <t>Na recyclen is het chemische het zelfde als virgin.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</si>
  <si>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</si>
  <si>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</si>
  <si>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</si>
  <si>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</si>
  <si>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</si>
  <si>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</si>
  <si>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</si>
  <si>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</si>
  <si>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</si>
  <si>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</si>
  <si>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R134-a</t>
  </si>
  <si>
    <t>wordt waarschijnlijk verbrand door afvakkeling waarbij er geen energie wordt opgewekt (gaat niet naar de AVI). Daarom geen LHV</t>
  </si>
  <si>
    <t>Lijsten</t>
  </si>
  <si>
    <t>Bevat alle keuzelijsten van het stappenplan</t>
  </si>
  <si>
    <t>fossiel</t>
  </si>
  <si>
    <t>hernieuwbaar</t>
  </si>
  <si>
    <t xml:space="preserve">Waar </t>
  </si>
  <si>
    <t>SP0 punt einde afval</t>
  </si>
  <si>
    <t>Lijst Stap 1</t>
  </si>
  <si>
    <t>Als bijproduct in productiefase</t>
  </si>
  <si>
    <t>Zie B6.2.2 LAP</t>
  </si>
  <si>
    <t>Bij materialen met een afvalstatus</t>
  </si>
  <si>
    <t>Zie B6.2.3 LAP</t>
  </si>
  <si>
    <t>Lijst Stap 2</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</si>
  <si>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</si>
  <si>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</si>
  <si>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</si>
  <si>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</si>
  <si>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</si>
  <si>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</si>
  <si>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</si>
  <si>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</si>
  <si>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</si>
  <si>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Omschrijving verbrandingsprofiel</t>
  </si>
  <si>
    <t>Aangehouden NMD basisprofiel/ecoinvent profiel</t>
  </si>
  <si>
    <t>onderbouwing</t>
  </si>
  <si>
    <t>zie excel SP en SP 2</t>
  </si>
  <si>
    <t>0618-avC&amp;Verbranden koelvloeistof R-134a ('final disposal') (o.b.v. Used refrigerant R134a {GLO}| treatment of used refrigerant R134a, final disposal | Cut-off, U)</t>
  </si>
  <si>
    <t>Profiel voor verbranding</t>
  </si>
  <si>
    <t>excacte profiel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</si>
</sst>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00030A"/>
      <name val="Arial"/>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
      <left style="hair">
        <color rgb="FFC0C0C0"/>
      </left>
      <right style="hair">
        <color rgb="FFC0C0C0"/>
      </right>
      <top style="hair">
        <color rgb="FFC0C0C0"/>
      </top>
      <bottom style="hair">
        <color rgb="FFC0C0C0"/>
      </bottom>
      <diagonal/>
    </border>
    <border>
      <left style="hair">
        <color rgb="FFC0C0C0"/>
      </left>
      <right style="hair">
        <color rgb="FFC0C0C0"/>
      </right>
      <top/>
      <bottom style="hair">
        <color rgb="FFC0C0C0"/>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12" fillId="28" borderId="1" xfId="45" applyFill="1" applyBorder="1" applyAlignment="1">
      <alignment wrapText="1"/>
    </xf>
    <xf numFmtId="0" fontId="0" fillId="0" borderId="0" xfId="0" quotePrefix="1"/>
    <xf numFmtId="0" fontId="14" fillId="16" borderId="1" xfId="12" applyFont="1">
      <protection locked="0"/>
    </xf>
    <xf numFmtId="9" fontId="3" fillId="0" borderId="1" xfId="54" applyFill="1" applyBorder="1" applyProtection="1">
      <protection locked="0"/>
    </xf>
    <xf numFmtId="0" fontId="38" fillId="0" borderId="30" xfId="0" applyFont="1" applyBorder="1"/>
    <xf numFmtId="0" fontId="38" fillId="0" borderId="31" xfId="0" applyFont="1" applyBorder="1"/>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0" xfId="0" applyFont="1" applyAlignment="1">
      <alignment horizontal="left" vertical="top"/>
    </xf>
    <xf numFmtId="0" fontId="0" fillId="16" borderId="29" xfId="12" applyFont="1" applyBorder="1" applyAlignment="1">
      <alignment horizontal="left" wrapText="1"/>
      <protection locked="0"/>
    </xf>
    <xf numFmtId="0" fontId="3" fillId="16" borderId="0" xfId="12" applyBorder="1" applyAlignment="1">
      <alignment horizontal="left"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23</xdr:row>
      <xdr:rowOff>283845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6421100"/>
          <a:ext cx="4612006" cy="488378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38100</xdr:colOff>
      <xdr:row>7</xdr:row>
      <xdr:rowOff>161925</xdr:rowOff>
    </xdr:from>
    <xdr:to>
      <xdr:col>15</xdr:col>
      <xdr:colOff>170553</xdr:colOff>
      <xdr:row>39</xdr:row>
      <xdr:rowOff>231377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2058650" y="1409700"/>
          <a:ext cx="7171428" cy="7708502"/>
        </a:xfrm>
        <a:prstGeom prst="rect">
          <a:avLst/>
        </a:prstGeom>
      </xdr:spPr>
    </xdr:pic>
    <xdr:clientData/>
  </xdr:twoCellAnchor>
  <xdr:twoCellAnchor editAs="oneCell">
    <xdr:from>
      <xdr:col>10</xdr:col>
      <xdr:colOff>0</xdr:colOff>
      <xdr:row>42</xdr:row>
      <xdr:rowOff>0</xdr:rowOff>
    </xdr:from>
    <xdr:to>
      <xdr:col>14</xdr:col>
      <xdr:colOff>159032</xdr:colOff>
      <xdr:row>67</xdr:row>
      <xdr:rowOff>14732</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5FF9D517-93ED-49F4-9703-A95CDC1C494D}"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5FF9D517-93ED-49F4-9703-A95CDC1C494D}" id="{CF66B992-2571-4AB7-ADC8-ACF43E68CD7D}">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estfalen.com/nl/nl/koudemiddelen/terugname-enof-geregeneerde-koudemiddel" TargetMode="External"/><Relationship Id="rId2" Type="http://schemas.openxmlformats.org/officeDocument/2006/relationships/hyperlink" Target="https://climalife.com/wp-content/uploads/2022/09/uploadsproductmediadocumenthfc-r-134a-en.pdf" TargetMode="External"/><Relationship Id="rId1" Type="http://schemas.openxmlformats.org/officeDocument/2006/relationships/hyperlink" Target="https://lap3.nl/beleidskader/deel-b-afvalbeheer/b6-onderscheid"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zoomScale="160" zoomScaleNormal="160" workbookViewId="0">
      <selection activeCell="F29" sqref="F29"/>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v>
      </c>
      <c r="C2" s="1"/>
      <c r="D2" s="1"/>
      <c r="E2" s="1"/>
      <c r="F2" s="1"/>
      <c r="G2" s="1"/>
      <c r="H2" s="1"/>
      <c r="I2" s="1"/>
      <c r="J2" s="1"/>
      <c r="K2" s="1"/>
      <c r="L2" s="1"/>
      <c r="M2" s="1"/>
      <c r="N2" s="1"/>
      <c r="O2" s="1"/>
      <c r="P2" s="1"/>
      <c r="Q2" s="1"/>
      <c r="R2" s="1"/>
      <c r="S2" s="1"/>
      <c r="T2" s="1"/>
      <c r="U2" s="1"/>
      <c r="V2" s="1"/>
      <c r="W2" s="1"/>
      <c r="X2" s="1"/>
      <c r="Y2" s="1"/>
    </row>
    <row r="3" spans="2:25" x14ac:dyDescent="0.2">
      <c r="B3" s="7"/>
      <c r="C3" s="7" t="s">
        <v>3</v>
      </c>
      <c r="D3" s="7"/>
      <c r="E3" s="7"/>
      <c r="F3" s="7"/>
      <c r="G3" s="7"/>
      <c r="H3" s="7"/>
      <c r="I3" s="7"/>
      <c r="J3" s="7"/>
      <c r="K3" s="7"/>
      <c r="L3" s="7"/>
      <c r="M3" s="7"/>
      <c r="N3" s="7"/>
      <c r="O3" s="7"/>
      <c r="P3" s="7"/>
      <c r="Q3" s="7"/>
      <c r="R3" s="7"/>
      <c r="S3" s="7"/>
      <c r="T3" s="7"/>
      <c r="U3" s="7"/>
      <c r="V3" s="7"/>
      <c r="W3" s="7"/>
      <c r="X3" s="7"/>
      <c r="Y3" s="7"/>
    </row>
    <row r="5" spans="2:25" x14ac:dyDescent="0.2">
      <c r="D5" t="s">
        <v>4</v>
      </c>
    </row>
    <row r="7" spans="2:25" ht="11" thickBot="1" x14ac:dyDescent="0.3">
      <c r="D7" s="5"/>
      <c r="E7" s="5" t="s">
        <v>5</v>
      </c>
      <c r="F7" s="5" t="s">
        <v>6</v>
      </c>
      <c r="G7" s="5" t="s">
        <v>7</v>
      </c>
      <c r="H7" s="5" t="s">
        <v>8</v>
      </c>
      <c r="I7" s="5" t="s">
        <v>5</v>
      </c>
    </row>
    <row r="8" spans="2:25" ht="11.5" thickTop="1" thickBot="1" x14ac:dyDescent="0.3">
      <c r="D8" s="5" t="s">
        <v>9</v>
      </c>
      <c r="E8" s="3" t="s">
        <v>10</v>
      </c>
      <c r="F8" s="2">
        <v>93</v>
      </c>
      <c r="G8" s="3" t="s">
        <v>5</v>
      </c>
      <c r="H8" s="2" t="s">
        <v>11</v>
      </c>
      <c r="I8" s="3"/>
    </row>
    <row r="9" spans="2:25" ht="10.5" thickTop="1" x14ac:dyDescent="0.2">
      <c r="D9" s="3"/>
      <c r="E9" s="3" t="s">
        <v>12</v>
      </c>
      <c r="F9" s="2" t="s">
        <v>13</v>
      </c>
      <c r="G9" s="3" t="s">
        <v>5</v>
      </c>
      <c r="H9" s="2" t="s">
        <v>11</v>
      </c>
      <c r="I9" s="3"/>
    </row>
    <row r="10" spans="2:25" x14ac:dyDescent="0.2">
      <c r="D10" s="3"/>
      <c r="E10" s="3" t="s">
        <v>14</v>
      </c>
      <c r="F10" s="2" t="s">
        <v>15</v>
      </c>
      <c r="G10" s="3" t="s">
        <v>5</v>
      </c>
      <c r="H10" s="2" t="s">
        <v>11</v>
      </c>
      <c r="I10" s="3"/>
    </row>
    <row r="11" spans="2:25" x14ac:dyDescent="0.2">
      <c r="D11" s="3"/>
      <c r="E11" s="3" t="s">
        <v>16</v>
      </c>
      <c r="F11" s="68" t="str">
        <f>'SP 1 Verdeling EOL'!G46</f>
        <v>geen specifieke locatie, toepassingsgebied koelvloeistof</v>
      </c>
      <c r="G11" s="3" t="s">
        <v>5</v>
      </c>
      <c r="H11" s="68" t="str">
        <f>'SP 1 Verdeling EOL'!H46</f>
        <v/>
      </c>
      <c r="I11" s="3" t="s">
        <v>17</v>
      </c>
    </row>
    <row r="12" spans="2:25" x14ac:dyDescent="0.2">
      <c r="E12" s="3" t="s">
        <v>18</v>
      </c>
      <c r="F12" s="68" t="str">
        <f>'SP 1 Verdeling EOL'!G47</f>
        <v>nvt</v>
      </c>
      <c r="G12" s="3" t="s">
        <v>5</v>
      </c>
      <c r="H12" s="68" t="str">
        <f>'SP 1 Verdeling EOL'!H47</f>
        <v/>
      </c>
      <c r="I12" s="3" t="s">
        <v>17</v>
      </c>
    </row>
    <row r="13" spans="2:25" x14ac:dyDescent="0.2">
      <c r="D13" s="3"/>
      <c r="E13" s="3" t="s">
        <v>19</v>
      </c>
      <c r="F13" s="68" t="str">
        <f>'SP 1 Verdeling EOL'!G48</f>
        <v>nvt</v>
      </c>
      <c r="G13" s="3" t="s">
        <v>5</v>
      </c>
      <c r="H13" s="68" t="str">
        <f>'SP 1 Verdeling EOL'!H48</f>
        <v/>
      </c>
      <c r="I13" s="3" t="s">
        <v>17</v>
      </c>
    </row>
    <row r="14" spans="2:25" x14ac:dyDescent="0.2">
      <c r="D14" s="3"/>
      <c r="E14" s="3" t="s">
        <v>20</v>
      </c>
      <c r="F14" s="70">
        <f>'SP 1 Verdeling EOL'!F52</f>
        <v>0.53670876984024662</v>
      </c>
      <c r="G14" s="3" t="s">
        <v>21</v>
      </c>
      <c r="H14" s="68" t="str">
        <f>'SP 1 Verdeling EOL'!H52</f>
        <v>Het 5%/jaar lek getal is uit de EU-evaluatie voor room AC/single-split (incl. reversible air-to-air warmtepompen). Voor water-water/HPWH-toepassingen met R-134a gelden vaak vergelijkbare orde-groottes; UNEP-RTOC rapporteert typisch 2–5%/jaar voor splits/monoblocks (bandbreedte bevestigt de aanname). PDF: https://ozone.unep.org/system/files/documents/RTOC-assessment%20-report-2022.pdf</v>
      </c>
      <c r="I14" s="9" t="s">
        <v>22</v>
      </c>
    </row>
    <row r="15" spans="2:25" x14ac:dyDescent="0.2">
      <c r="D15" s="3"/>
      <c r="E15" s="3" t="s">
        <v>23</v>
      </c>
      <c r="F15" s="70">
        <f>'SP 2 EOL efficientie '!E31</f>
        <v>0</v>
      </c>
      <c r="G15" s="3" t="s">
        <v>21</v>
      </c>
      <c r="H15" s="68" t="str">
        <f>'SP 1 Verdeling EOL'!H53</f>
        <v>Verwijderen/terugwinnen van koudemiddel is verplicht bij buitengebruikstelling; NL-uitleg &amp; plichten voor eigenaren/exploitanten. https://iplo.nl/thema/lucht/ozon-en-f-gassen/werkzaamheden/eigenaren-exploitanten/</v>
      </c>
      <c r="I15" s="9" t="s">
        <v>22</v>
      </c>
    </row>
    <row r="16" spans="2:25" x14ac:dyDescent="0.2">
      <c r="D16" s="3"/>
      <c r="E16" s="3"/>
      <c r="F16" s="77"/>
      <c r="G16" s="3"/>
      <c r="H16" s="67"/>
      <c r="I16" s="9"/>
    </row>
    <row r="17" spans="4:9" ht="10.5" x14ac:dyDescent="0.25">
      <c r="D17" s="5" t="s">
        <v>24</v>
      </c>
      <c r="E17" s="78" t="s">
        <v>25</v>
      </c>
      <c r="F17" s="70">
        <f>'SP 2 EOL efficientie '!E32</f>
        <v>0</v>
      </c>
      <c r="G17" s="3"/>
      <c r="H17" s="2" t="s">
        <v>323</v>
      </c>
      <c r="I17" s="9" t="s">
        <v>26</v>
      </c>
    </row>
    <row r="18" spans="4:9" x14ac:dyDescent="0.2">
      <c r="D18" s="3"/>
      <c r="E18" s="79" t="s">
        <v>27</v>
      </c>
      <c r="F18" s="70">
        <f>'SP 2 EOL efficientie '!E33</f>
        <v>0.56999999999999995</v>
      </c>
      <c r="G18" s="3" t="s">
        <v>21</v>
      </c>
      <c r="H18" s="2" t="s">
        <v>323</v>
      </c>
      <c r="I18" s="9" t="s">
        <v>26</v>
      </c>
    </row>
    <row r="19" spans="4:9" x14ac:dyDescent="0.2">
      <c r="D19" s="3"/>
      <c r="E19" s="79" t="s">
        <v>28</v>
      </c>
      <c r="F19" s="70">
        <f>'SP 2 EOL efficientie '!E34</f>
        <v>0.43000000000000005</v>
      </c>
      <c r="G19" s="3" t="s">
        <v>21</v>
      </c>
      <c r="H19" s="2" t="s">
        <v>323</v>
      </c>
      <c r="I19" s="9" t="s">
        <v>26</v>
      </c>
    </row>
    <row r="20" spans="4:9" x14ac:dyDescent="0.2">
      <c r="D20" s="3"/>
      <c r="E20" s="79" t="s">
        <v>29</v>
      </c>
      <c r="F20" s="70">
        <f>'SP 2 EOL efficientie '!E35</f>
        <v>0</v>
      </c>
      <c r="G20" s="3" t="s">
        <v>21</v>
      </c>
      <c r="H20" s="2" t="s">
        <v>323</v>
      </c>
      <c r="I20" s="9" t="s">
        <v>26</v>
      </c>
    </row>
    <row r="21" spans="4:9" x14ac:dyDescent="0.2">
      <c r="D21" s="3"/>
      <c r="E21" s="3"/>
      <c r="F21" s="3"/>
      <c r="G21" s="3"/>
      <c r="H21" s="3"/>
      <c r="I21" s="9"/>
    </row>
    <row r="22" spans="4:9" ht="10.5" x14ac:dyDescent="0.25">
      <c r="D22" s="5" t="s">
        <v>30</v>
      </c>
      <c r="E22" s="3" t="s">
        <v>31</v>
      </c>
      <c r="F22" s="68" t="str">
        <f>'SP 3 hergebruik'!E7</f>
        <v xml:space="preserve"> </v>
      </c>
      <c r="G22" s="3" t="s">
        <v>32</v>
      </c>
      <c r="H22" s="70" t="str">
        <f>'SP 3 hergebruik'!F7</f>
        <v xml:space="preserve"> </v>
      </c>
      <c r="I22" s="9" t="s">
        <v>33</v>
      </c>
    </row>
    <row r="23" spans="4:9" ht="10.5" thickTop="1" x14ac:dyDescent="0.2">
      <c r="D23" s="3"/>
      <c r="E23" s="3" t="s">
        <v>34</v>
      </c>
      <c r="F23" s="68" t="str">
        <f>'SP 3 hergebruik'!E8</f>
        <v xml:space="preserve"> </v>
      </c>
      <c r="G23" s="3" t="s">
        <v>32</v>
      </c>
      <c r="H23" s="70" t="str">
        <f>'SP 3 hergebruik'!F8</f>
        <v xml:space="preserve"> </v>
      </c>
      <c r="I23" s="9" t="s">
        <v>33</v>
      </c>
    </row>
    <row r="24" spans="4:9" x14ac:dyDescent="0.2">
      <c r="D24" s="3"/>
      <c r="E24" s="3" t="s">
        <v>35</v>
      </c>
      <c r="F24" s="68" t="str">
        <f>'SP 3 hergebruik'!D18</f>
        <v/>
      </c>
      <c r="G24" s="3" t="s">
        <v>32</v>
      </c>
      <c r="H24" s="70">
        <f>'SP 3 hergebruik'!F18</f>
        <v>0</v>
      </c>
      <c r="I24" s="9" t="s">
        <v>33</v>
      </c>
    </row>
    <row r="25" spans="4:9" x14ac:dyDescent="0.2">
      <c r="D25" s="3"/>
      <c r="E25" s="3" t="s">
        <v>36</v>
      </c>
      <c r="F25" s="70">
        <f>'SP 3 hergebruik'!E42</f>
        <v>0</v>
      </c>
      <c r="G25" s="3" t="s">
        <v>21</v>
      </c>
      <c r="H25" s="70"/>
      <c r="I25" s="9" t="s">
        <v>33</v>
      </c>
    </row>
    <row r="26" spans="4:9" x14ac:dyDescent="0.2">
      <c r="D26" s="3"/>
      <c r="E26" s="3"/>
      <c r="F26" s="3"/>
      <c r="G26" s="3"/>
      <c r="H26" s="3"/>
      <c r="I26" s="3"/>
    </row>
    <row r="27" spans="4:9" ht="11" thickBot="1" x14ac:dyDescent="0.3">
      <c r="D27" s="5" t="s">
        <v>37</v>
      </c>
      <c r="E27" s="3" t="s">
        <v>38</v>
      </c>
      <c r="F27" s="68" t="str">
        <f>'SP 4 recycling'!E7</f>
        <v>nvt</v>
      </c>
      <c r="G27" s="3" t="s">
        <v>32</v>
      </c>
      <c r="H27" s="70" t="str">
        <f>'SP 4 recycling'!F7</f>
        <v>Na inzameling, is punt einde afval bereikt. Dus alle opwerking komt na module D.</v>
      </c>
      <c r="I27" s="9" t="s">
        <v>39</v>
      </c>
    </row>
    <row r="28" spans="4:9" ht="10.5" thickTop="1" x14ac:dyDescent="0.2">
      <c r="D28" s="3"/>
      <c r="E28" s="3" t="s">
        <v>40</v>
      </c>
      <c r="F28" s="68" t="str">
        <f>'SP 4 recycling'!E8</f>
        <v>Used refrigerant R134a {GLO}| treatment of used refrigerant R134a, reclamation | Cut-off, U</v>
      </c>
      <c r="G28" s="3" t="s">
        <v>32</v>
      </c>
      <c r="H28" s="70" t="str">
        <f>'SP 4 recycling'!F8</f>
        <v>Zitten al de bewerkstappen in om het op te werken</v>
      </c>
      <c r="I28" s="9" t="s">
        <v>39</v>
      </c>
    </row>
    <row r="29" spans="4:9" x14ac:dyDescent="0.2">
      <c r="D29" s="3"/>
      <c r="E29" s="3" t="s">
        <v>41</v>
      </c>
      <c r="F29" s="68" t="str">
        <f>'SP 4 recycling'!D18</f>
        <v>Refrigerant R134a {RER}| refrigerant R134a production | Cut-off, U</v>
      </c>
      <c r="G29" s="3" t="s">
        <v>32</v>
      </c>
      <c r="H29" s="70" t="str">
        <f>'SP 4 recycling'!F18</f>
        <v>technich en chemische het zelfde als de primaire variant.</v>
      </c>
      <c r="I29" s="9" t="s">
        <v>39</v>
      </c>
    </row>
    <row r="30" spans="4:9" x14ac:dyDescent="0.2">
      <c r="D30" s="3"/>
      <c r="E30" s="3" t="s">
        <v>42</v>
      </c>
      <c r="F30" s="70">
        <f>'SP 4 recycling'!E37</f>
        <v>1</v>
      </c>
      <c r="G30" s="3" t="s">
        <v>21</v>
      </c>
      <c r="H30" s="70"/>
      <c r="I30" s="9" t="s">
        <v>39</v>
      </c>
    </row>
    <row r="31" spans="4:9" x14ac:dyDescent="0.2">
      <c r="D31" s="3"/>
      <c r="E31" s="3"/>
      <c r="F31" s="3"/>
      <c r="G31" s="3"/>
      <c r="H31" s="2"/>
      <c r="I31" s="3"/>
    </row>
    <row r="32" spans="4:9" ht="11" thickBot="1" x14ac:dyDescent="0.3">
      <c r="D32" s="5" t="s">
        <v>43</v>
      </c>
      <c r="E32" s="3" t="s">
        <v>44</v>
      </c>
      <c r="F32" s="72">
        <f>'SP 5 AVI'!E15</f>
        <v>0</v>
      </c>
      <c r="G32" s="3" t="s">
        <v>45</v>
      </c>
      <c r="H32" s="73" t="str">
        <f>'SP 5 AVI'!$F$15</f>
        <v>wordt waarschijnlijk verbrand door afvakkeling waarbij er geen energie wordt opgewekt (gaat niet naar de AVI). Daarom geen LHV</v>
      </c>
      <c r="I32" s="9" t="s">
        <v>46</v>
      </c>
    </row>
    <row r="33" spans="4:9" ht="11.5" thickTop="1" thickBot="1" x14ac:dyDescent="0.3">
      <c r="D33" s="5"/>
      <c r="E33" s="3" t="s">
        <v>325</v>
      </c>
      <c r="F33" s="72" t="str">
        <f>'SP 5 AVI'!$E$18</f>
        <v>0618-avC&amp;Verbranden koelvloeistof R-134a ('final disposal') (o.b.v. Used refrigerant R134a {GLO}| treatment of used refrigerant R134a, final disposal | Cut-off, U)</v>
      </c>
      <c r="G33" s="3" t="s">
        <v>32</v>
      </c>
      <c r="H33" s="73" t="str">
        <f>'SP 5 AVI'!$F$18</f>
        <v>excacte profiel</v>
      </c>
      <c r="I33" s="9"/>
    </row>
    <row r="34" spans="4:9" ht="10.5" thickTop="1" x14ac:dyDescent="0.2">
      <c r="D34" s="3"/>
      <c r="E34" s="3" t="s">
        <v>47</v>
      </c>
      <c r="F34" s="2" t="s">
        <v>301</v>
      </c>
      <c r="G34" s="3"/>
      <c r="H34" s="2"/>
      <c r="I34" s="3" t="s">
        <v>48</v>
      </c>
    </row>
    <row r="35" spans="4:9" x14ac:dyDescent="0.2">
      <c r="D35" s="3"/>
      <c r="E35" s="3"/>
      <c r="F35" s="3"/>
      <c r="G35" s="3"/>
      <c r="H35" s="3"/>
      <c r="I35" s="3"/>
    </row>
    <row r="36" spans="4:9" ht="11" thickBot="1" x14ac:dyDescent="0.3">
      <c r="D36" s="5" t="s">
        <v>49</v>
      </c>
      <c r="E36" s="3" t="s">
        <v>50</v>
      </c>
      <c r="F36" s="2"/>
      <c r="G36" s="3" t="s">
        <v>32</v>
      </c>
      <c r="H36" s="2"/>
      <c r="I36" s="3" t="s">
        <v>51</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4"/>
  <sheetViews>
    <sheetView topLeftCell="A39" workbookViewId="0">
      <selection activeCell="E6" sqref="E6"/>
    </sheetView>
  </sheetViews>
  <sheetFormatPr defaultRowHeight="10" x14ac:dyDescent="0.2"/>
  <cols>
    <col min="1" max="3" width="4.109375" customWidth="1"/>
    <col min="4" max="4" width="14.6640625" bestFit="1" customWidth="1"/>
    <col min="5" max="5" width="28.6640625" bestFit="1" customWidth="1"/>
  </cols>
  <sheetData>
    <row r="2" spans="2:30" ht="20.5" thickBot="1" x14ac:dyDescent="0.55000000000000004">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53</v>
      </c>
    </row>
    <row r="5" spans="2:30" ht="17.5" x14ac:dyDescent="0.45">
      <c r="C5" s="12" t="s">
        <v>54</v>
      </c>
      <c r="D5" s="12"/>
      <c r="E5" s="2" t="s">
        <v>55</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x14ac:dyDescent="0.5">
      <c r="C6" s="13" t="s">
        <v>56</v>
      </c>
      <c r="D6" s="13"/>
      <c r="E6" s="76" t="s">
        <v>57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x14ac:dyDescent="0.2">
      <c r="D7" s="11"/>
    </row>
    <row r="8" spans="2:30" ht="11.5" x14ac:dyDescent="0.25">
      <c r="D8" s="14" t="s">
        <v>58</v>
      </c>
      <c r="E8" t="s">
        <v>59</v>
      </c>
    </row>
    <row r="9" spans="2:30" ht="11.5" x14ac:dyDescent="0.25">
      <c r="D9" s="14"/>
      <c r="E9" s="15" t="s">
        <v>60</v>
      </c>
    </row>
    <row r="10" spans="2:30" ht="11.5" x14ac:dyDescent="0.25">
      <c r="D10" s="14"/>
      <c r="E10" t="s">
        <v>61</v>
      </c>
    </row>
    <row r="11" spans="2:30" ht="11.5" x14ac:dyDescent="0.25">
      <c r="D11" s="14"/>
    </row>
    <row r="12" spans="2:30" ht="11.5" x14ac:dyDescent="0.25">
      <c r="D12" s="14" t="s">
        <v>62</v>
      </c>
      <c r="E12" s="16" t="s">
        <v>63</v>
      </c>
    </row>
    <row r="13" spans="2:30" ht="11.5" x14ac:dyDescent="0.25">
      <c r="D13" s="14"/>
      <c r="E13" s="16"/>
    </row>
    <row r="14" spans="2:30" ht="24" customHeight="1" x14ac:dyDescent="0.25">
      <c r="D14" s="14"/>
      <c r="E14" s="81" t="s">
        <v>64</v>
      </c>
      <c r="F14" s="81"/>
      <c r="G14" s="81"/>
      <c r="H14" s="81"/>
      <c r="I14" s="81"/>
      <c r="J14" s="81"/>
      <c r="K14" s="81"/>
      <c r="L14" s="81"/>
      <c r="M14" s="81"/>
    </row>
    <row r="15" spans="2:30" ht="11.5" x14ac:dyDescent="0.25">
      <c r="D15" s="14"/>
      <c r="E15" s="84" t="s">
        <v>65</v>
      </c>
      <c r="F15" s="84"/>
      <c r="G15" s="84"/>
      <c r="H15" s="84"/>
      <c r="I15" s="84"/>
      <c r="J15" s="84"/>
      <c r="K15" s="84"/>
      <c r="L15" s="84"/>
      <c r="M15" s="84"/>
      <c r="N15" t="s">
        <v>66</v>
      </c>
    </row>
    <row r="16" spans="2:30" ht="154.5" customHeight="1" x14ac:dyDescent="0.25">
      <c r="D16" s="14"/>
      <c r="E16" s="80" t="s">
        <v>67</v>
      </c>
      <c r="F16" s="80"/>
      <c r="G16" s="80"/>
      <c r="H16" s="80"/>
      <c r="I16" s="80"/>
      <c r="J16" s="80"/>
      <c r="K16" s="80"/>
      <c r="L16" s="80"/>
      <c r="M16" s="80"/>
      <c r="N16" s="6" t="s">
        <v>68</v>
      </c>
      <c r="O16" s="6" t="s">
        <v>69</v>
      </c>
    </row>
    <row r="17" spans="4:30" ht="11.5" x14ac:dyDescent="0.25">
      <c r="D17" s="14"/>
    </row>
    <row r="18" spans="4:30" ht="31.5" customHeight="1" x14ac:dyDescent="0.25">
      <c r="D18" s="14"/>
      <c r="E18" s="90" t="s">
        <v>70</v>
      </c>
      <c r="F18" s="81"/>
      <c r="G18" s="81"/>
      <c r="H18" s="81"/>
      <c r="I18" s="81"/>
      <c r="J18" s="81"/>
      <c r="K18" s="81"/>
      <c r="L18" s="81"/>
      <c r="M18" s="81"/>
    </row>
    <row r="19" spans="4:30" ht="11.5" x14ac:dyDescent="0.25">
      <c r="D19" s="14"/>
      <c r="E19" s="84" t="s">
        <v>65</v>
      </c>
      <c r="F19" s="84"/>
      <c r="G19" s="84"/>
      <c r="H19" s="84"/>
      <c r="I19" s="84"/>
      <c r="J19" s="84"/>
      <c r="K19" s="84"/>
      <c r="L19" s="84"/>
      <c r="M19" s="84"/>
    </row>
    <row r="20" spans="4:30" ht="75" customHeight="1" x14ac:dyDescent="0.25">
      <c r="D20" s="14"/>
      <c r="E20" s="80" t="s">
        <v>71</v>
      </c>
      <c r="F20" s="80"/>
      <c r="G20" s="80"/>
      <c r="H20" s="80"/>
      <c r="I20" s="80"/>
      <c r="J20" s="80"/>
      <c r="K20" s="80"/>
      <c r="L20" s="80"/>
      <c r="M20" s="80"/>
      <c r="N20" t="s">
        <v>72</v>
      </c>
    </row>
    <row r="21" spans="4:30" ht="11.5" x14ac:dyDescent="0.25">
      <c r="D21" s="14"/>
    </row>
    <row r="22" spans="4:30" ht="24" customHeight="1" x14ac:dyDescent="0.25">
      <c r="D22" s="14"/>
      <c r="E22" s="81" t="s">
        <v>73</v>
      </c>
      <c r="F22" s="81"/>
      <c r="G22" s="81"/>
      <c r="H22" s="81"/>
      <c r="I22" s="81"/>
      <c r="J22" s="81"/>
      <c r="K22" s="81"/>
      <c r="L22" s="81"/>
      <c r="M22" s="81"/>
    </row>
    <row r="23" spans="4:30" ht="11.5" x14ac:dyDescent="0.25">
      <c r="D23" s="14"/>
      <c r="E23" s="84" t="s">
        <v>65</v>
      </c>
      <c r="F23" s="84"/>
      <c r="G23" s="84"/>
      <c r="H23" s="84"/>
      <c r="I23" s="84"/>
      <c r="J23" s="84"/>
      <c r="K23" s="84"/>
      <c r="L23" s="84"/>
      <c r="M23" s="84"/>
    </row>
    <row r="24" spans="4:30" ht="75" customHeight="1" x14ac:dyDescent="0.25">
      <c r="D24" s="14"/>
      <c r="E24" s="80" t="s">
        <v>74</v>
      </c>
      <c r="F24" s="80"/>
      <c r="G24" s="80"/>
      <c r="H24" s="80"/>
      <c r="I24" s="80"/>
      <c r="J24" s="80"/>
      <c r="K24" s="80"/>
      <c r="L24" s="80"/>
      <c r="M24" s="80"/>
      <c r="N24" t="s">
        <v>75</v>
      </c>
    </row>
    <row r="25" spans="4:30" ht="11.5" x14ac:dyDescent="0.25">
      <c r="D25" s="14"/>
    </row>
    <row r="26" spans="4:30" ht="24" customHeight="1" x14ac:dyDescent="0.25">
      <c r="D26" s="14"/>
      <c r="E26" s="81" t="s">
        <v>76</v>
      </c>
      <c r="F26" s="81"/>
      <c r="G26" s="81"/>
      <c r="H26" s="81"/>
      <c r="I26" s="81"/>
      <c r="J26" s="81"/>
      <c r="K26" s="81"/>
      <c r="L26" s="81"/>
      <c r="M26" s="81"/>
    </row>
    <row r="27" spans="4:30" ht="11.5" x14ac:dyDescent="0.25">
      <c r="D27" s="14"/>
      <c r="E27" s="84" t="s">
        <v>65</v>
      </c>
      <c r="F27" s="84"/>
      <c r="G27" s="84"/>
      <c r="H27" s="84"/>
      <c r="I27" s="84"/>
      <c r="J27" s="84"/>
      <c r="K27" s="84"/>
      <c r="L27" s="84"/>
      <c r="M27" s="84"/>
      <c r="AD27" s="17" t="s">
        <v>77</v>
      </c>
    </row>
    <row r="28" spans="4:30" ht="75" customHeight="1" x14ac:dyDescent="0.25">
      <c r="D28" s="14"/>
      <c r="E28" s="80" t="s">
        <v>78</v>
      </c>
      <c r="F28" s="80"/>
      <c r="G28" s="80"/>
      <c r="H28" s="80"/>
      <c r="I28" s="80"/>
      <c r="J28" s="80"/>
      <c r="K28" s="80"/>
      <c r="L28" s="80"/>
      <c r="M28" s="80"/>
      <c r="N28" t="s">
        <v>79</v>
      </c>
      <c r="O28" t="s">
        <v>80</v>
      </c>
      <c r="P28" t="s">
        <v>81</v>
      </c>
    </row>
    <row r="29" spans="4:30" ht="11.5" x14ac:dyDescent="0.25">
      <c r="D29" s="14"/>
    </row>
    <row r="30" spans="4:30" ht="11.5" x14ac:dyDescent="0.25">
      <c r="D30" s="14"/>
      <c r="AB30" s="6"/>
    </row>
    <row r="31" spans="4:30" ht="11.5" x14ac:dyDescent="0.25">
      <c r="D31" s="14" t="s">
        <v>82</v>
      </c>
      <c r="E31" t="s">
        <v>83</v>
      </c>
    </row>
    <row r="32" spans="4:30" ht="11.5" x14ac:dyDescent="0.25">
      <c r="D32" s="14"/>
      <c r="E32" s="87" t="s">
        <v>84</v>
      </c>
      <c r="F32" s="88"/>
      <c r="G32" s="88"/>
      <c r="H32" s="88"/>
      <c r="I32" s="88"/>
      <c r="J32" s="88"/>
      <c r="K32" s="88"/>
      <c r="L32" s="88"/>
      <c r="M32" s="89"/>
    </row>
    <row r="33" spans="4:15" ht="10.5" x14ac:dyDescent="0.25">
      <c r="E33" s="18" t="s">
        <v>85</v>
      </c>
    </row>
    <row r="35" spans="4:15" ht="11.5" x14ac:dyDescent="0.25">
      <c r="D35" s="14" t="s">
        <v>86</v>
      </c>
      <c r="E35" s="16" t="s">
        <v>87</v>
      </c>
    </row>
    <row r="36" spans="4:15" ht="11.5" x14ac:dyDescent="0.25">
      <c r="D36" s="14"/>
      <c r="E36" s="16"/>
    </row>
    <row r="37" spans="4:15" ht="48" customHeight="1" x14ac:dyDescent="0.2">
      <c r="D37" s="19" t="s">
        <v>88</v>
      </c>
      <c r="E37" s="81" t="s">
        <v>89</v>
      </c>
      <c r="F37" s="81"/>
      <c r="G37" s="81"/>
      <c r="H37" s="81"/>
      <c r="I37" s="81"/>
      <c r="J37" s="81"/>
      <c r="K37" s="81"/>
      <c r="L37" s="81"/>
      <c r="M37" s="81"/>
    </row>
    <row r="38" spans="4:15" ht="11.5" x14ac:dyDescent="0.25">
      <c r="D38" s="14"/>
      <c r="E38" s="84" t="s">
        <v>65</v>
      </c>
      <c r="F38" s="84"/>
      <c r="G38" s="84"/>
      <c r="H38" s="84"/>
      <c r="I38" s="84"/>
      <c r="J38" s="84"/>
      <c r="K38" s="84"/>
      <c r="L38" s="84"/>
      <c r="M38" s="84"/>
    </row>
    <row r="39" spans="4:15" ht="75" customHeight="1" x14ac:dyDescent="0.25">
      <c r="D39" s="14"/>
      <c r="E39" s="80" t="s">
        <v>90</v>
      </c>
      <c r="F39" s="80"/>
      <c r="G39" s="80"/>
      <c r="H39" s="80"/>
      <c r="I39" s="80"/>
      <c r="J39" s="80"/>
      <c r="K39" s="80"/>
      <c r="L39" s="80"/>
      <c r="M39" s="80"/>
      <c r="N39" t="s">
        <v>91</v>
      </c>
      <c r="O39" t="s">
        <v>92</v>
      </c>
    </row>
    <row r="40" spans="4:15" ht="11.5" x14ac:dyDescent="0.25">
      <c r="D40" s="14"/>
    </row>
    <row r="41" spans="4:15" ht="24" customHeight="1" x14ac:dyDescent="0.25">
      <c r="D41" s="14"/>
      <c r="E41" s="81" t="s">
        <v>93</v>
      </c>
      <c r="F41" s="81"/>
      <c r="G41" s="81"/>
      <c r="H41" s="81"/>
      <c r="I41" s="81"/>
      <c r="J41" s="81"/>
      <c r="K41" s="81"/>
      <c r="L41" s="81"/>
      <c r="M41" s="81"/>
    </row>
    <row r="42" spans="4:15" ht="11.5" x14ac:dyDescent="0.25">
      <c r="D42" s="14"/>
      <c r="E42" s="84" t="s">
        <v>65</v>
      </c>
      <c r="F42" s="84"/>
      <c r="G42" s="84"/>
      <c r="H42" s="84"/>
      <c r="I42" s="84"/>
      <c r="J42" s="84"/>
      <c r="K42" s="84"/>
      <c r="L42" s="84"/>
      <c r="M42" s="84"/>
    </row>
    <row r="43" spans="4:15" ht="75" customHeight="1" x14ac:dyDescent="0.25">
      <c r="D43" s="14"/>
      <c r="E43" s="80" t="s">
        <v>94</v>
      </c>
      <c r="F43" s="80"/>
      <c r="G43" s="80"/>
      <c r="H43" s="80"/>
      <c r="I43" s="80"/>
      <c r="J43" s="80"/>
      <c r="K43" s="80"/>
      <c r="L43" s="80"/>
      <c r="M43" s="80"/>
      <c r="N43" t="s">
        <v>95</v>
      </c>
      <c r="O43" t="s">
        <v>91</v>
      </c>
    </row>
    <row r="44" spans="4:15" ht="11.5" x14ac:dyDescent="0.25">
      <c r="D44" s="14"/>
    </row>
    <row r="45" spans="4:15" ht="36" customHeight="1" x14ac:dyDescent="0.25">
      <c r="D45" s="14"/>
      <c r="E45" s="81" t="s">
        <v>96</v>
      </c>
      <c r="F45" s="81"/>
      <c r="G45" s="81"/>
      <c r="H45" s="81"/>
      <c r="I45" s="81"/>
      <c r="J45" s="81"/>
      <c r="K45" s="81"/>
      <c r="L45" s="81"/>
      <c r="M45" s="81"/>
    </row>
    <row r="46" spans="4:15" ht="11.5" x14ac:dyDescent="0.25">
      <c r="D46" s="14"/>
      <c r="E46" s="84" t="s">
        <v>65</v>
      </c>
      <c r="F46" s="84"/>
      <c r="G46" s="84"/>
      <c r="H46" s="84"/>
      <c r="I46" s="84"/>
      <c r="J46" s="84"/>
      <c r="K46" s="84"/>
      <c r="L46" s="84"/>
      <c r="M46" s="84"/>
    </row>
    <row r="47" spans="4:15" ht="75" customHeight="1" x14ac:dyDescent="0.25">
      <c r="D47" s="14"/>
      <c r="E47" s="80" t="s">
        <v>97</v>
      </c>
      <c r="F47" s="80"/>
      <c r="G47" s="80"/>
      <c r="H47" s="80"/>
      <c r="I47" s="80"/>
      <c r="J47" s="80"/>
      <c r="K47" s="80"/>
      <c r="L47" s="80"/>
      <c r="M47" s="80"/>
    </row>
    <row r="48" spans="4:15" ht="11.5" x14ac:dyDescent="0.25">
      <c r="D48" s="14"/>
    </row>
    <row r="49" spans="4:15" ht="36" customHeight="1" x14ac:dyDescent="0.25">
      <c r="D49" s="14"/>
      <c r="E49" s="81" t="s">
        <v>98</v>
      </c>
      <c r="F49" s="81"/>
      <c r="G49" s="81"/>
      <c r="H49" s="81"/>
      <c r="I49" s="81"/>
      <c r="J49" s="81"/>
      <c r="K49" s="81"/>
      <c r="L49" s="81"/>
      <c r="M49" s="81"/>
    </row>
    <row r="50" spans="4:15" ht="11.5" x14ac:dyDescent="0.25">
      <c r="D50" s="14"/>
      <c r="E50" s="84" t="s">
        <v>65</v>
      </c>
      <c r="F50" s="84"/>
      <c r="G50" s="84"/>
      <c r="H50" s="84"/>
      <c r="I50" s="84"/>
      <c r="J50" s="84"/>
      <c r="K50" s="84"/>
      <c r="L50" s="84"/>
      <c r="M50" s="84"/>
    </row>
    <row r="51" spans="4:15" ht="75" customHeight="1" x14ac:dyDescent="0.25">
      <c r="D51" s="14"/>
      <c r="E51" s="80" t="s">
        <v>99</v>
      </c>
      <c r="F51" s="80"/>
      <c r="G51" s="80"/>
      <c r="H51" s="80"/>
      <c r="I51" s="80"/>
      <c r="J51" s="80"/>
      <c r="K51" s="80"/>
      <c r="L51" s="80"/>
      <c r="M51" s="80"/>
      <c r="N51" t="s">
        <v>100</v>
      </c>
      <c r="O51" t="s">
        <v>101</v>
      </c>
    </row>
    <row r="53" spans="4:15" ht="11.5" x14ac:dyDescent="0.25">
      <c r="D53" s="14" t="s">
        <v>102</v>
      </c>
      <c r="E53" t="s">
        <v>103</v>
      </c>
    </row>
    <row r="54" spans="4:15" x14ac:dyDescent="0.2">
      <c r="E54" s="2" t="s">
        <v>104</v>
      </c>
    </row>
    <row r="56" spans="4:15" x14ac:dyDescent="0.2">
      <c r="E56" t="s">
        <v>105</v>
      </c>
    </row>
    <row r="57" spans="4:15" x14ac:dyDescent="0.2">
      <c r="E57" s="2" t="s">
        <v>106</v>
      </c>
    </row>
    <row r="59" spans="4:15" x14ac:dyDescent="0.2">
      <c r="E59" t="s">
        <v>107</v>
      </c>
    </row>
    <row r="60" spans="4:15" x14ac:dyDescent="0.2">
      <c r="E60" s="2" t="s">
        <v>106</v>
      </c>
    </row>
    <row r="62" spans="4:15" x14ac:dyDescent="0.2">
      <c r="E62" t="s">
        <v>108</v>
      </c>
    </row>
    <row r="63" spans="4:15" x14ac:dyDescent="0.2">
      <c r="E63" s="2" t="s">
        <v>106</v>
      </c>
    </row>
    <row r="65" spans="4:14" x14ac:dyDescent="0.2">
      <c r="E65" t="s">
        <v>109</v>
      </c>
    </row>
    <row r="66" spans="4:14" x14ac:dyDescent="0.2">
      <c r="E66" s="2" t="s">
        <v>106</v>
      </c>
    </row>
    <row r="68" spans="4:14" x14ac:dyDescent="0.2">
      <c r="E68" t="s">
        <v>110</v>
      </c>
    </row>
    <row r="69" spans="4:14" x14ac:dyDescent="0.2">
      <c r="E69" s="2" t="s">
        <v>111</v>
      </c>
    </row>
    <row r="71" spans="4:14" x14ac:dyDescent="0.2">
      <c r="E71" t="s">
        <v>112</v>
      </c>
    </row>
    <row r="72" spans="4:14" x14ac:dyDescent="0.2">
      <c r="E72" s="2" t="s">
        <v>113</v>
      </c>
    </row>
    <row r="74" spans="4:14" x14ac:dyDescent="0.2">
      <c r="E74" t="s">
        <v>114</v>
      </c>
    </row>
    <row r="75" spans="4:14" ht="68.5" customHeight="1" x14ac:dyDescent="0.2">
      <c r="E75" s="85" t="s">
        <v>115</v>
      </c>
      <c r="F75" s="86"/>
      <c r="G75" s="86"/>
      <c r="H75" s="86"/>
      <c r="I75" s="86"/>
      <c r="J75" s="86"/>
      <c r="K75" s="86"/>
      <c r="L75" s="86"/>
      <c r="M75" s="86"/>
      <c r="N75" s="86"/>
    </row>
    <row r="77" spans="4:14" x14ac:dyDescent="0.2">
      <c r="E77" t="s">
        <v>65</v>
      </c>
    </row>
    <row r="78" spans="4:14" ht="11.5" x14ac:dyDescent="0.25">
      <c r="D78" s="14" t="s">
        <v>116</v>
      </c>
      <c r="E78" t="s">
        <v>117</v>
      </c>
    </row>
    <row r="79" spans="4:14" ht="11.5" x14ac:dyDescent="0.25">
      <c r="D79" s="14"/>
      <c r="E79" s="84" t="s">
        <v>65</v>
      </c>
      <c r="F79" s="84"/>
      <c r="G79" s="84"/>
      <c r="H79" s="84"/>
      <c r="I79" s="84"/>
      <c r="J79" s="84"/>
      <c r="K79" s="84"/>
      <c r="L79" s="84"/>
      <c r="M79" s="84"/>
    </row>
    <row r="80" spans="4:14" ht="75" customHeight="1" x14ac:dyDescent="0.25">
      <c r="D80" s="14"/>
      <c r="E80" s="82" t="s">
        <v>118</v>
      </c>
      <c r="F80" s="83"/>
      <c r="G80" s="83"/>
      <c r="H80" s="83"/>
      <c r="I80" s="83"/>
      <c r="J80" s="83"/>
      <c r="K80" s="83"/>
      <c r="L80" s="83"/>
      <c r="M80" s="83"/>
      <c r="N80" s="83"/>
    </row>
    <row r="83" spans="5:14" x14ac:dyDescent="0.2">
      <c r="E83" s="84" t="s">
        <v>8</v>
      </c>
      <c r="F83" s="84"/>
      <c r="G83" s="84"/>
      <c r="H83" s="84"/>
      <c r="I83" s="84"/>
      <c r="J83" s="84"/>
      <c r="K83" s="84"/>
      <c r="L83" s="84"/>
      <c r="M83" s="84"/>
    </row>
    <row r="84" spans="5:14" ht="161.15" customHeight="1" x14ac:dyDescent="0.2">
      <c r="E84" s="82" t="s">
        <v>119</v>
      </c>
      <c r="F84" s="83"/>
      <c r="G84" s="83"/>
      <c r="H84" s="83"/>
      <c r="I84" s="83"/>
      <c r="J84" s="83"/>
      <c r="K84" s="83"/>
      <c r="L84" s="83"/>
      <c r="M84" s="83"/>
      <c r="N84" s="83"/>
    </row>
  </sheetData>
  <mergeCells count="30">
    <mergeCell ref="E43:M43"/>
    <mergeCell ref="E45:M45"/>
    <mergeCell ref="E46:M4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47:M47"/>
    <mergeCell ref="E49:M49"/>
    <mergeCell ref="E80:N80"/>
    <mergeCell ref="E83:M83"/>
    <mergeCell ref="E84:N84"/>
    <mergeCell ref="E75:N75"/>
    <mergeCell ref="E51:M51"/>
    <mergeCell ref="E79:M79"/>
    <mergeCell ref="E50:M50"/>
  </mergeCells>
  <conditionalFormatting sqref="E6">
    <cfRule type="cellIs" dxfId="0" priority="1" operator="equal">
      <formula>"Maak een keuze"</formula>
    </cfRule>
  </conditionalFormatting>
  <hyperlinks>
    <hyperlink ref="AD27" r:id="rId1" xr:uid="{1347B2EA-4E12-4D8A-9F54-74910A367EF7}"/>
    <hyperlink ref="N16" r:id="rId2" location=":~:text=Main%20applications%20R,following%20the%20correct%20conversion%20procedure" display="https://climalife.com/wp-content/uploads/2022/09/uploadsproductmediadocumenthfc-r-134a-en.pdf - :~:text=Main%20applications%20R,following%20the%20correct%20conversion%20procedure" xr:uid="{333B6E68-9955-436E-8B48-C58A972E29A6}"/>
    <hyperlink ref="O16" r:id="rId3" location=":~:text=Gebruikte%20koelmiddelen%20worden%20in%20het,gebruikte%20koelmiddelen%20stelt%20Westfalen%20een" display="https://westfalen.com/nl/nl/koudemiddelen/terugname-enof-geregeneerde-koudemiddel - :~:text=Gebruikte%20koelmiddelen%20worden%20in%20het,gebruikte%20koelmiddelen%20stelt%20Westfalen%20een" xr:uid="{CF423DEE-0E6E-4AA8-B3E3-03872714CF10}"/>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34" zoomScale="130" zoomScaleNormal="130" workbookViewId="0">
      <selection activeCell="H55" sqref="H55"/>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x14ac:dyDescent="0.55000000000000004">
      <c r="B2" s="10" t="s">
        <v>120</v>
      </c>
      <c r="C2" s="10"/>
      <c r="D2" s="10"/>
      <c r="E2" s="10"/>
      <c r="F2" s="10"/>
      <c r="G2" s="10"/>
      <c r="H2" s="10"/>
      <c r="I2" s="20"/>
      <c r="J2" s="21"/>
      <c r="K2" s="10" t="s">
        <v>121</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5" t="s">
        <v>122</v>
      </c>
      <c r="E6" s="25"/>
      <c r="F6" s="25"/>
      <c r="G6" s="25"/>
      <c r="H6" s="25"/>
      <c r="I6" s="26"/>
      <c r="J6" s="27"/>
      <c r="K6" s="25"/>
      <c r="L6" s="25"/>
      <c r="M6" s="25"/>
      <c r="N6" s="25"/>
      <c r="O6" s="25"/>
      <c r="P6" s="25"/>
      <c r="Q6" s="25"/>
      <c r="R6" s="25"/>
      <c r="S6" s="25"/>
      <c r="T6" s="25"/>
      <c r="U6" s="25"/>
      <c r="V6" s="25"/>
      <c r="W6" s="25"/>
      <c r="X6" s="25"/>
    </row>
    <row r="8" spans="2:24" ht="16" customHeight="1" thickBot="1" x14ac:dyDescent="0.45">
      <c r="D8" s="25" t="s">
        <v>58</v>
      </c>
      <c r="E8" s="81" t="s">
        <v>123</v>
      </c>
      <c r="F8" s="81"/>
      <c r="G8" s="81"/>
      <c r="H8" s="81"/>
      <c r="K8" s="28" t="s">
        <v>124</v>
      </c>
    </row>
    <row r="9" spans="2:24" x14ac:dyDescent="0.2">
      <c r="E9" s="81"/>
      <c r="F9" s="81"/>
      <c r="G9" s="81"/>
      <c r="H9" s="81"/>
    </row>
    <row r="10" spans="2:24" x14ac:dyDescent="0.2">
      <c r="E10" s="81"/>
      <c r="F10" s="81"/>
      <c r="G10" s="81"/>
      <c r="H10" s="81"/>
    </row>
    <row r="11" spans="2:24" x14ac:dyDescent="0.2">
      <c r="E11" s="81"/>
      <c r="F11" s="81"/>
      <c r="G11" s="81"/>
      <c r="H11" s="81"/>
    </row>
    <row r="13" spans="2:24" ht="15.5" thickBot="1" x14ac:dyDescent="0.45">
      <c r="D13" s="25" t="s">
        <v>62</v>
      </c>
      <c r="E13" t="s">
        <v>125</v>
      </c>
    </row>
    <row r="15" spans="2:24" ht="11" thickBot="1" x14ac:dyDescent="0.3">
      <c r="E15" s="29" t="s">
        <v>126</v>
      </c>
      <c r="F15" s="29" t="s">
        <v>127</v>
      </c>
      <c r="G15" s="29" t="s">
        <v>5</v>
      </c>
      <c r="H15" s="29" t="s">
        <v>121</v>
      </c>
    </row>
    <row r="16" spans="2:24" ht="50.5" thickTop="1" x14ac:dyDescent="0.2">
      <c r="E16" s="30" t="s">
        <v>128</v>
      </c>
      <c r="F16" s="31" t="s">
        <v>129</v>
      </c>
      <c r="G16" s="31" t="s">
        <v>130</v>
      </c>
      <c r="H16" s="32" t="s">
        <v>131</v>
      </c>
    </row>
    <row r="17" spans="4:8" ht="40" x14ac:dyDescent="0.2">
      <c r="E17" s="33" t="s">
        <v>132</v>
      </c>
      <c r="F17" s="34" t="s">
        <v>133</v>
      </c>
      <c r="G17" s="34" t="s">
        <v>134</v>
      </c>
      <c r="H17" s="35" t="s">
        <v>135</v>
      </c>
    </row>
    <row r="18" spans="4:8" ht="20" x14ac:dyDescent="0.2">
      <c r="E18" s="33" t="s">
        <v>30</v>
      </c>
      <c r="F18" s="34" t="s">
        <v>136</v>
      </c>
      <c r="G18" s="34" t="s">
        <v>137</v>
      </c>
      <c r="H18" s="35" t="s">
        <v>138</v>
      </c>
    </row>
    <row r="19" spans="4:8" ht="20" x14ac:dyDescent="0.2">
      <c r="E19" s="33" t="s">
        <v>139</v>
      </c>
      <c r="F19" s="34" t="s">
        <v>136</v>
      </c>
      <c r="G19" s="34" t="s">
        <v>140</v>
      </c>
      <c r="H19" s="35" t="s">
        <v>141</v>
      </c>
    </row>
    <row r="20" spans="4:8" ht="20" x14ac:dyDescent="0.2">
      <c r="E20" s="33" t="s">
        <v>142</v>
      </c>
      <c r="F20" s="34" t="s">
        <v>136</v>
      </c>
      <c r="G20" s="34" t="s">
        <v>143</v>
      </c>
      <c r="H20" s="35" t="s">
        <v>138</v>
      </c>
    </row>
    <row r="21" spans="4:8" x14ac:dyDescent="0.2">
      <c r="E21" s="36" t="s">
        <v>1</v>
      </c>
      <c r="F21" s="37" t="s">
        <v>136</v>
      </c>
      <c r="G21" s="37" t="s">
        <v>144</v>
      </c>
      <c r="H21" s="38" t="s">
        <v>141</v>
      </c>
    </row>
    <row r="22" spans="4:8" ht="11.5" x14ac:dyDescent="0.2">
      <c r="E22" s="39"/>
      <c r="F22" s="39"/>
      <c r="G22" s="39"/>
      <c r="H22" s="39"/>
    </row>
    <row r="23" spans="4:8" ht="10.5" x14ac:dyDescent="0.25">
      <c r="D23" s="8" t="s">
        <v>145</v>
      </c>
      <c r="E23" s="8" t="s">
        <v>146</v>
      </c>
    </row>
    <row r="24" spans="4:8" x14ac:dyDescent="0.2">
      <c r="E24" s="81" t="s">
        <v>147</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148</v>
      </c>
      <c r="E29" s="8" t="s">
        <v>149</v>
      </c>
    </row>
    <row r="30" spans="4:8" x14ac:dyDescent="0.2">
      <c r="E30" s="81" t="s">
        <v>150</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151</v>
      </c>
      <c r="E36" s="8" t="s">
        <v>152</v>
      </c>
    </row>
    <row r="37" spans="4:11" ht="10" customHeight="1" x14ac:dyDescent="0.2">
      <c r="E37" s="81" t="s">
        <v>153</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154</v>
      </c>
    </row>
    <row r="43" spans="4:11" ht="15" x14ac:dyDescent="0.4">
      <c r="D43" s="40" t="s">
        <v>155</v>
      </c>
      <c r="E43" s="40" t="s">
        <v>156</v>
      </c>
      <c r="F43" s="40"/>
      <c r="G43" s="40"/>
      <c r="H43" s="40"/>
    </row>
    <row r="44" spans="4:11" ht="15" x14ac:dyDescent="0.4">
      <c r="D44" s="40"/>
      <c r="E44" t="s">
        <v>157</v>
      </c>
      <c r="F44" s="40"/>
      <c r="G44" s="40"/>
      <c r="H44" s="40"/>
    </row>
    <row r="45" spans="4:11" ht="11" thickBot="1" x14ac:dyDescent="0.3">
      <c r="E45" s="94" t="s">
        <v>158</v>
      </c>
      <c r="F45" s="95"/>
      <c r="G45" s="29" t="s">
        <v>159</v>
      </c>
      <c r="H45" s="29" t="s">
        <v>8</v>
      </c>
    </row>
    <row r="46" spans="4:11" ht="10.5" thickTop="1" x14ac:dyDescent="0.2">
      <c r="E46" s="96" t="s">
        <v>160</v>
      </c>
      <c r="F46" s="97"/>
      <c r="G46" s="71" t="s">
        <v>161</v>
      </c>
      <c r="H46" s="71" t="s">
        <v>162</v>
      </c>
    </row>
    <row r="47" spans="4:11" x14ac:dyDescent="0.2">
      <c r="E47" s="91" t="s">
        <v>18</v>
      </c>
      <c r="F47" s="92"/>
      <c r="G47" s="71" t="s">
        <v>11</v>
      </c>
      <c r="H47" s="71" t="s">
        <v>162</v>
      </c>
    </row>
    <row r="48" spans="4:11" x14ac:dyDescent="0.2">
      <c r="E48" s="91" t="s">
        <v>19</v>
      </c>
      <c r="F48" s="92"/>
      <c r="G48" s="71" t="s">
        <v>11</v>
      </c>
      <c r="H48" s="71" t="s">
        <v>162</v>
      </c>
    </row>
    <row r="50" spans="5:8" x14ac:dyDescent="0.2">
      <c r="E50" t="s">
        <v>163</v>
      </c>
    </row>
    <row r="51" spans="5:8" ht="11" thickBot="1" x14ac:dyDescent="0.3">
      <c r="E51" s="29" t="s">
        <v>126</v>
      </c>
      <c r="F51" s="29" t="s">
        <v>164</v>
      </c>
      <c r="G51" s="29"/>
      <c r="H51" s="29"/>
    </row>
    <row r="52" spans="5:8" ht="60.5" thickTop="1" x14ac:dyDescent="0.2">
      <c r="E52" s="36" t="s">
        <v>128</v>
      </c>
      <c r="F52" s="41">
        <f>1-0.95^15</f>
        <v>0.53670876984024662</v>
      </c>
      <c r="G52" s="24"/>
      <c r="H52" s="24" t="s">
        <v>165</v>
      </c>
    </row>
    <row r="53" spans="5:8" ht="40" x14ac:dyDescent="0.2">
      <c r="E53" s="36" t="s">
        <v>132</v>
      </c>
      <c r="F53" s="41">
        <v>0</v>
      </c>
      <c r="G53" s="24"/>
      <c r="H53" s="24" t="s">
        <v>166</v>
      </c>
    </row>
    <row r="54" spans="5:8" x14ac:dyDescent="0.2">
      <c r="E54" s="36" t="s">
        <v>30</v>
      </c>
      <c r="F54" s="41">
        <v>0</v>
      </c>
      <c r="G54" s="24"/>
      <c r="H54" s="74" t="s">
        <v>167</v>
      </c>
    </row>
    <row r="55" spans="5:8" ht="40" x14ac:dyDescent="0.2">
      <c r="E55" s="36" t="s">
        <v>139</v>
      </c>
      <c r="F55" s="41">
        <v>0.6</v>
      </c>
      <c r="G55" s="24"/>
      <c r="H55" s="24" t="s">
        <v>168</v>
      </c>
    </row>
    <row r="56" spans="5:8" ht="50" x14ac:dyDescent="0.2">
      <c r="E56" s="36" t="s">
        <v>169</v>
      </c>
      <c r="F56" s="41">
        <v>0.4</v>
      </c>
      <c r="G56" s="24"/>
      <c r="H56" s="74" t="s">
        <v>170</v>
      </c>
    </row>
    <row r="57" spans="5:8" ht="20" x14ac:dyDescent="0.2">
      <c r="E57" s="36" t="s">
        <v>1</v>
      </c>
      <c r="F57" s="41">
        <v>0</v>
      </c>
      <c r="G57" s="24"/>
      <c r="H57" s="24" t="s">
        <v>171</v>
      </c>
    </row>
    <row r="58" spans="5:8" ht="10.5" x14ac:dyDescent="0.25">
      <c r="E58" s="42" t="s">
        <v>172</v>
      </c>
      <c r="F58" s="43">
        <f>SUM(F55:F57)</f>
        <v>1</v>
      </c>
      <c r="G58" s="44" t="s">
        <v>173</v>
      </c>
      <c r="H58" s="44"/>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abSelected="1" workbookViewId="0">
      <selection activeCell="F40" sqref="F40"/>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x14ac:dyDescent="0.55000000000000004">
      <c r="B2" s="10" t="s">
        <v>174</v>
      </c>
      <c r="C2" s="10"/>
      <c r="D2" s="10"/>
      <c r="E2" s="10"/>
      <c r="F2" s="10"/>
      <c r="G2" s="10"/>
      <c r="H2" s="20"/>
      <c r="I2" s="21"/>
      <c r="J2" s="10" t="s">
        <v>121</v>
      </c>
      <c r="K2" s="10"/>
      <c r="L2" s="10"/>
      <c r="M2" s="10"/>
      <c r="N2" s="10"/>
      <c r="O2" s="10"/>
      <c r="P2" s="10"/>
      <c r="Q2" s="10"/>
      <c r="R2" s="10"/>
    </row>
    <row r="3" spans="2:18" ht="10.5" thickTop="1" x14ac:dyDescent="0.2"/>
    <row r="5" spans="2:18" ht="15.5" thickBot="1" x14ac:dyDescent="0.45">
      <c r="D5" s="25" t="s">
        <v>175</v>
      </c>
      <c r="E5" s="25"/>
      <c r="F5" s="25"/>
      <c r="G5" s="25"/>
    </row>
    <row r="7" spans="2:18" x14ac:dyDescent="0.2">
      <c r="D7" s="98" t="s">
        <v>176</v>
      </c>
      <c r="E7" s="98"/>
      <c r="F7" s="98"/>
    </row>
    <row r="8" spans="2:18" x14ac:dyDescent="0.2">
      <c r="C8" s="45"/>
      <c r="D8" s="98"/>
      <c r="E8" s="98"/>
      <c r="F8" s="98"/>
    </row>
    <row r="9" spans="2:18" ht="15.5" thickBot="1" x14ac:dyDescent="0.45">
      <c r="C9" s="25" t="s">
        <v>177</v>
      </c>
      <c r="D9" s="46" t="s">
        <v>178</v>
      </c>
      <c r="E9" s="46"/>
      <c r="F9" s="46"/>
      <c r="J9" s="47" t="s">
        <v>179</v>
      </c>
      <c r="K9" s="46"/>
      <c r="L9" s="46"/>
    </row>
    <row r="10" spans="2:18" ht="11" thickBot="1" x14ac:dyDescent="0.3">
      <c r="D10" s="48" t="s">
        <v>5</v>
      </c>
      <c r="E10" s="48" t="s">
        <v>180</v>
      </c>
      <c r="F10" s="48" t="s">
        <v>181</v>
      </c>
      <c r="J10" s="48" t="s">
        <v>5</v>
      </c>
      <c r="K10" s="48" t="s">
        <v>180</v>
      </c>
      <c r="L10" s="48" t="s">
        <v>181</v>
      </c>
    </row>
    <row r="11" spans="2:18" ht="11" thickTop="1" x14ac:dyDescent="0.2">
      <c r="D11" s="36" t="s">
        <v>182</v>
      </c>
      <c r="E11" s="49">
        <f>'SP 1 Verdeling EOL'!F53</f>
        <v>0</v>
      </c>
      <c r="F11" s="50" t="s">
        <v>183</v>
      </c>
      <c r="J11" s="36" t="s">
        <v>182</v>
      </c>
      <c r="K11" s="49" t="s">
        <v>180</v>
      </c>
      <c r="L11" s="50" t="s">
        <v>183</v>
      </c>
    </row>
    <row r="12" spans="2:18" ht="20" x14ac:dyDescent="0.2">
      <c r="D12" s="36" t="s">
        <v>184</v>
      </c>
      <c r="E12" s="49">
        <f>'SP 1 Verdeling EOL'!F54</f>
        <v>0</v>
      </c>
      <c r="F12" s="51" t="s">
        <v>183</v>
      </c>
      <c r="J12" s="36" t="s">
        <v>184</v>
      </c>
      <c r="K12" s="49">
        <v>0</v>
      </c>
      <c r="L12" s="51" t="s">
        <v>183</v>
      </c>
    </row>
    <row r="13" spans="2:18" ht="20" x14ac:dyDescent="0.2">
      <c r="D13" s="36" t="s">
        <v>185</v>
      </c>
      <c r="E13" s="49">
        <f>'SP 1 Verdeling EOL'!F55</f>
        <v>0.6</v>
      </c>
      <c r="F13" s="51" t="s">
        <v>183</v>
      </c>
      <c r="J13" s="36" t="s">
        <v>185</v>
      </c>
      <c r="K13" s="49">
        <v>0.5</v>
      </c>
      <c r="L13" s="51" t="s">
        <v>183</v>
      </c>
    </row>
    <row r="14" spans="2:18" ht="20" x14ac:dyDescent="0.2">
      <c r="D14" s="36" t="s">
        <v>186</v>
      </c>
      <c r="E14" s="49">
        <f>'SP 1 Verdeling EOL'!F56</f>
        <v>0.4</v>
      </c>
      <c r="F14" s="51" t="s">
        <v>183</v>
      </c>
      <c r="J14" s="36" t="s">
        <v>186</v>
      </c>
      <c r="K14" s="49">
        <v>0.48</v>
      </c>
      <c r="L14" s="51" t="s">
        <v>183</v>
      </c>
    </row>
    <row r="15" spans="2:18" ht="20" x14ac:dyDescent="0.2">
      <c r="D15" s="36" t="s">
        <v>187</v>
      </c>
      <c r="E15" s="49">
        <f>'SP 1 Verdeling EOL'!F57</f>
        <v>0</v>
      </c>
      <c r="F15" s="51" t="s">
        <v>183</v>
      </c>
      <c r="J15" s="36" t="s">
        <v>187</v>
      </c>
      <c r="K15" s="49">
        <v>0</v>
      </c>
      <c r="L15" s="51" t="s">
        <v>183</v>
      </c>
    </row>
    <row r="16" spans="2:18" ht="10.5" x14ac:dyDescent="0.25">
      <c r="D16" s="4" t="s">
        <v>0</v>
      </c>
      <c r="E16" s="52">
        <f>SUM(E11:E15)</f>
        <v>1</v>
      </c>
      <c r="F16" s="36" t="s">
        <v>188</v>
      </c>
      <c r="J16" s="4" t="s">
        <v>0</v>
      </c>
      <c r="K16" s="52">
        <v>0.02</v>
      </c>
      <c r="L16" s="36" t="s">
        <v>188</v>
      </c>
    </row>
    <row r="17" spans="1:12" x14ac:dyDescent="0.2">
      <c r="K17">
        <v>1</v>
      </c>
    </row>
    <row r="18" spans="1:12" ht="10" customHeight="1" x14ac:dyDescent="0.2">
      <c r="D18" s="99" t="s">
        <v>189</v>
      </c>
      <c r="E18" s="99"/>
      <c r="F18" s="99"/>
      <c r="J18" s="99"/>
      <c r="K18" s="99"/>
      <c r="L18" s="99"/>
    </row>
    <row r="19" spans="1:12" ht="36" customHeight="1" x14ac:dyDescent="0.2">
      <c r="D19" s="99"/>
      <c r="E19" s="99"/>
      <c r="F19" s="99"/>
      <c r="J19" s="99"/>
      <c r="K19" s="99"/>
      <c r="L19" s="99"/>
    </row>
    <row r="21" spans="1:12" ht="11" thickBot="1" x14ac:dyDescent="0.3">
      <c r="D21" s="48" t="s">
        <v>190</v>
      </c>
      <c r="E21" s="48" t="s">
        <v>191</v>
      </c>
      <c r="F21" s="48" t="s">
        <v>192</v>
      </c>
      <c r="G21" s="48" t="s">
        <v>193</v>
      </c>
      <c r="J21" s="48" t="s">
        <v>190</v>
      </c>
      <c r="K21" s="48" t="s">
        <v>191</v>
      </c>
      <c r="L21" s="48" t="s">
        <v>192</v>
      </c>
    </row>
    <row r="22" spans="1:12" ht="10.5" thickTop="1" x14ac:dyDescent="0.2">
      <c r="D22" s="36" t="s">
        <v>194</v>
      </c>
      <c r="E22" s="53">
        <v>0</v>
      </c>
      <c r="F22" s="53" t="s">
        <v>195</v>
      </c>
      <c r="G22" s="53"/>
      <c r="J22" s="36" t="s">
        <v>194</v>
      </c>
      <c r="K22" s="53">
        <v>0.04</v>
      </c>
      <c r="L22" s="53" t="s">
        <v>196</v>
      </c>
    </row>
    <row r="23" spans="1:12" ht="10.5" customHeight="1" x14ac:dyDescent="0.2">
      <c r="D23" s="36" t="s">
        <v>197</v>
      </c>
      <c r="E23" s="53">
        <v>0</v>
      </c>
      <c r="F23" s="53" t="s">
        <v>195</v>
      </c>
      <c r="G23" s="53"/>
      <c r="J23" s="36" t="s">
        <v>197</v>
      </c>
      <c r="K23" s="53">
        <v>0</v>
      </c>
      <c r="L23" s="53" t="s">
        <v>198</v>
      </c>
    </row>
    <row r="24" spans="1:12" x14ac:dyDescent="0.2">
      <c r="D24" s="36" t="s">
        <v>199</v>
      </c>
      <c r="E24" s="53">
        <v>0</v>
      </c>
      <c r="F24" s="53" t="s">
        <v>195</v>
      </c>
      <c r="G24" s="53"/>
      <c r="J24" s="36" t="s">
        <v>199</v>
      </c>
      <c r="K24" s="53">
        <v>0.01</v>
      </c>
      <c r="L24" s="53" t="s">
        <v>200</v>
      </c>
    </row>
    <row r="25" spans="1:12" x14ac:dyDescent="0.2">
      <c r="D25" s="36" t="s">
        <v>201</v>
      </c>
      <c r="E25" s="53">
        <v>0.05</v>
      </c>
      <c r="F25" s="53" t="s">
        <v>195</v>
      </c>
      <c r="G25" s="53" t="s">
        <v>202</v>
      </c>
      <c r="J25" s="36" t="s">
        <v>201</v>
      </c>
      <c r="K25" s="53">
        <v>0</v>
      </c>
      <c r="L25" s="53" t="s">
        <v>198</v>
      </c>
    </row>
    <row r="26" spans="1:12" x14ac:dyDescent="0.2">
      <c r="D26" s="36" t="s">
        <v>203</v>
      </c>
      <c r="E26" s="53">
        <v>0</v>
      </c>
      <c r="F26" s="53" t="s">
        <v>195</v>
      </c>
      <c r="G26" s="53"/>
      <c r="J26" s="36" t="s">
        <v>203</v>
      </c>
      <c r="K26" s="53">
        <v>0.01</v>
      </c>
      <c r="L26" s="53" t="s">
        <v>204</v>
      </c>
    </row>
    <row r="27" spans="1:12" ht="10" customHeight="1" x14ac:dyDescent="0.2">
      <c r="A27" t="s">
        <v>205</v>
      </c>
      <c r="D27" s="36" t="s">
        <v>206</v>
      </c>
      <c r="E27" s="53">
        <v>0</v>
      </c>
      <c r="F27" s="53" t="s">
        <v>195</v>
      </c>
      <c r="G27" s="53" t="s">
        <v>207</v>
      </c>
      <c r="J27" s="36" t="s">
        <v>206</v>
      </c>
      <c r="K27" s="53">
        <v>0</v>
      </c>
      <c r="L27" s="53" t="s">
        <v>208</v>
      </c>
    </row>
    <row r="29" spans="1:12" ht="15.5" thickBot="1" x14ac:dyDescent="0.45">
      <c r="D29" s="46" t="s">
        <v>209</v>
      </c>
      <c r="E29" s="46"/>
      <c r="F29" s="46"/>
      <c r="J29" s="46" t="s">
        <v>209</v>
      </c>
      <c r="K29" s="46"/>
      <c r="L29" s="46"/>
    </row>
    <row r="30" spans="1:12" ht="11" thickBot="1" x14ac:dyDescent="0.3">
      <c r="D30" s="48" t="s">
        <v>5</v>
      </c>
      <c r="E30" s="48" t="s">
        <v>210</v>
      </c>
      <c r="F30" s="48" t="s">
        <v>211</v>
      </c>
      <c r="J30" s="48" t="s">
        <v>5</v>
      </c>
      <c r="K30" s="48" t="s">
        <v>210</v>
      </c>
      <c r="L30" s="48" t="s">
        <v>211</v>
      </c>
    </row>
    <row r="31" spans="1:12" ht="11" thickTop="1" x14ac:dyDescent="0.2">
      <c r="D31" s="36" t="s">
        <v>212</v>
      </c>
      <c r="E31" s="49">
        <f>E11</f>
        <v>0</v>
      </c>
      <c r="F31" s="51" t="s">
        <v>213</v>
      </c>
      <c r="J31" s="36" t="s">
        <v>212</v>
      </c>
      <c r="K31" s="49">
        <v>0</v>
      </c>
      <c r="L31" s="51" t="s">
        <v>213</v>
      </c>
    </row>
    <row r="32" spans="1:12" ht="10.5" x14ac:dyDescent="0.2">
      <c r="D32" s="36" t="s">
        <v>214</v>
      </c>
      <c r="E32" s="49">
        <f>E12*(1-E22-E23-E24)</f>
        <v>0</v>
      </c>
      <c r="F32" s="51" t="s">
        <v>215</v>
      </c>
      <c r="J32" s="36" t="s">
        <v>214</v>
      </c>
      <c r="K32" s="49">
        <v>0.47499999999999998</v>
      </c>
      <c r="L32" s="51" t="s">
        <v>215</v>
      </c>
    </row>
    <row r="33" spans="4:12" ht="30" x14ac:dyDescent="0.2">
      <c r="D33" s="36" t="s">
        <v>216</v>
      </c>
      <c r="E33" s="49">
        <f>E13*(1-E25-E26)+E12*E22-E12*E22*E25</f>
        <v>0.56999999999999995</v>
      </c>
      <c r="F33" s="54" t="s">
        <v>217</v>
      </c>
      <c r="J33" s="36" t="s">
        <v>216</v>
      </c>
      <c r="K33" s="49">
        <v>0.49519999999999997</v>
      </c>
      <c r="L33" s="54" t="s">
        <v>217</v>
      </c>
    </row>
    <row r="34" spans="4:12" ht="60" x14ac:dyDescent="0.2">
      <c r="D34" s="36" t="s">
        <v>218</v>
      </c>
      <c r="E34" s="49">
        <f>E14*(1-E27)+E12*E23+E13*E25+E12*E22*E25-E12*E22*E25*E27-E13*E25*E27</f>
        <v>0.43000000000000005</v>
      </c>
      <c r="F34" s="54" t="s">
        <v>219</v>
      </c>
      <c r="J34" s="36" t="s">
        <v>218</v>
      </c>
      <c r="K34" s="49">
        <v>0</v>
      </c>
      <c r="L34" s="54" t="s">
        <v>219</v>
      </c>
    </row>
    <row r="35" spans="4:12" ht="60" x14ac:dyDescent="0.2">
      <c r="D35" s="36" t="s">
        <v>220</v>
      </c>
      <c r="E35" s="49">
        <f>E15+E12*E24+E13*E26+E14*E27+E12*E22*E25*E27+E13*E25*E27</f>
        <v>0</v>
      </c>
      <c r="F35" s="55" t="s">
        <v>221</v>
      </c>
      <c r="J35" s="36" t="s">
        <v>220</v>
      </c>
      <c r="K35" s="49">
        <v>2.98E-2</v>
      </c>
      <c r="L35" s="55" t="s">
        <v>221</v>
      </c>
    </row>
    <row r="36" spans="4:12" ht="10.5" x14ac:dyDescent="0.25">
      <c r="D36" s="4" t="s">
        <v>222</v>
      </c>
      <c r="E36" s="52">
        <f>SUM(E31:E35)</f>
        <v>1</v>
      </c>
      <c r="F36" s="4"/>
      <c r="J36" s="4" t="s">
        <v>222</v>
      </c>
      <c r="K36" s="52">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3" zoomScaleNormal="100" workbookViewId="0">
      <selection activeCell="D35" sqref="D35:G35"/>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x14ac:dyDescent="0.55000000000000004">
      <c r="B2" s="10" t="s">
        <v>223</v>
      </c>
      <c r="C2" s="10"/>
      <c r="D2" s="10"/>
      <c r="E2" s="10"/>
      <c r="F2" s="10"/>
      <c r="G2" s="10"/>
      <c r="H2" s="10"/>
      <c r="I2" s="20"/>
      <c r="J2" s="10"/>
      <c r="K2" s="10" t="s">
        <v>121</v>
      </c>
      <c r="L2" s="10"/>
      <c r="M2" s="10"/>
      <c r="N2" s="10"/>
      <c r="O2" s="10"/>
      <c r="P2" s="10"/>
      <c r="Q2" s="10"/>
      <c r="R2" s="10"/>
      <c r="S2" s="10"/>
      <c r="T2" s="10"/>
    </row>
    <row r="3" spans="2:20" ht="10.5" thickTop="1" x14ac:dyDescent="0.2"/>
    <row r="4" spans="2:20" ht="15.5" thickBot="1" x14ac:dyDescent="0.45">
      <c r="B4" s="25"/>
      <c r="C4" s="25" t="s">
        <v>224</v>
      </c>
      <c r="D4" s="25" t="s">
        <v>225</v>
      </c>
      <c r="E4" s="25"/>
      <c r="F4" s="25"/>
      <c r="G4" s="25"/>
      <c r="H4" s="25"/>
      <c r="I4" s="26"/>
    </row>
    <row r="6" spans="2:20" ht="11" thickBot="1" x14ac:dyDescent="0.3">
      <c r="E6" s="29" t="s">
        <v>226</v>
      </c>
      <c r="F6" s="29" t="s">
        <v>8</v>
      </c>
      <c r="G6" s="29"/>
      <c r="H6" s="29"/>
    </row>
    <row r="7" spans="2:20" ht="11" thickTop="1" x14ac:dyDescent="0.25">
      <c r="D7" t="s">
        <v>227</v>
      </c>
      <c r="E7" s="71" t="s">
        <v>228</v>
      </c>
      <c r="F7" s="71" t="s">
        <v>228</v>
      </c>
      <c r="G7" s="24"/>
      <c r="H7" s="24"/>
    </row>
    <row r="8" spans="2:20" ht="30.5" x14ac:dyDescent="0.2">
      <c r="D8" s="69" t="s">
        <v>229</v>
      </c>
      <c r="E8" s="71" t="s">
        <v>228</v>
      </c>
      <c r="F8" s="71" t="s">
        <v>228</v>
      </c>
      <c r="G8" s="24"/>
      <c r="H8" s="24"/>
    </row>
    <row r="10" spans="2:20" ht="15.5" thickBot="1" x14ac:dyDescent="0.45">
      <c r="B10" s="25"/>
      <c r="C10" s="25" t="s">
        <v>58</v>
      </c>
      <c r="D10" s="25" t="s">
        <v>230</v>
      </c>
      <c r="E10" s="25"/>
      <c r="F10" s="25"/>
      <c r="G10" s="25"/>
      <c r="H10" s="25"/>
    </row>
    <row r="12" spans="2:20" ht="10.5" x14ac:dyDescent="0.2">
      <c r="C12" s="56"/>
      <c r="D12" s="58" t="s">
        <v>231</v>
      </c>
      <c r="E12" s="58"/>
      <c r="F12" s="58"/>
      <c r="G12" s="58"/>
      <c r="H12" s="58"/>
    </row>
    <row r="13" spans="2:20" ht="10.5" x14ac:dyDescent="0.2">
      <c r="C13" s="56"/>
      <c r="D13" s="45"/>
      <c r="E13" s="45"/>
      <c r="F13" s="45"/>
      <c r="G13" s="45"/>
      <c r="H13" s="45"/>
    </row>
    <row r="14" spans="2:20" ht="23.5" customHeight="1" x14ac:dyDescent="0.2">
      <c r="C14" s="56" t="s">
        <v>232</v>
      </c>
      <c r="D14" s="58" t="s">
        <v>233</v>
      </c>
      <c r="E14" s="58"/>
      <c r="F14" s="58"/>
      <c r="G14" s="58"/>
      <c r="H14" s="58"/>
    </row>
    <row r="15" spans="2:20" ht="32.5" customHeight="1" x14ac:dyDescent="0.2">
      <c r="C15" s="56" t="s">
        <v>234</v>
      </c>
      <c r="D15" s="58" t="s">
        <v>235</v>
      </c>
      <c r="E15" s="58"/>
      <c r="F15" s="58"/>
      <c r="G15" s="58"/>
      <c r="H15" s="58"/>
    </row>
    <row r="16" spans="2:20" ht="50.5" customHeight="1" x14ac:dyDescent="0.2">
      <c r="C16" s="56" t="s">
        <v>236</v>
      </c>
      <c r="D16" s="58" t="s">
        <v>237</v>
      </c>
      <c r="E16" s="58"/>
      <c r="F16" s="58"/>
      <c r="G16" s="58"/>
      <c r="H16" s="58"/>
    </row>
    <row r="17" spans="2:8" ht="11" thickBot="1" x14ac:dyDescent="0.3">
      <c r="C17" s="56" t="s">
        <v>238</v>
      </c>
      <c r="D17" s="29" t="s">
        <v>239</v>
      </c>
      <c r="E17" s="29" t="s">
        <v>240</v>
      </c>
      <c r="F17" s="29" t="s">
        <v>8</v>
      </c>
      <c r="G17" s="29"/>
      <c r="H17" s="29"/>
    </row>
    <row r="18" spans="2:8" ht="12" customHeight="1" thickTop="1" x14ac:dyDescent="0.2">
      <c r="C18" s="56"/>
      <c r="D18" s="71" t="s">
        <v>162</v>
      </c>
      <c r="E18" s="24"/>
      <c r="F18" s="24"/>
      <c r="G18" s="71"/>
      <c r="H18" s="24"/>
    </row>
    <row r="19" spans="2:8" ht="10.5" x14ac:dyDescent="0.2">
      <c r="C19" s="56"/>
      <c r="D19" s="56"/>
      <c r="E19" s="56"/>
      <c r="F19" s="56"/>
      <c r="G19" s="56"/>
      <c r="H19" s="56"/>
    </row>
    <row r="20" spans="2:8" ht="10.5" x14ac:dyDescent="0.2">
      <c r="C20" s="56" t="s">
        <v>155</v>
      </c>
      <c r="D20" s="56" t="s">
        <v>241</v>
      </c>
      <c r="E20" s="56"/>
      <c r="F20" s="56"/>
      <c r="G20" s="56"/>
      <c r="H20" s="56"/>
    </row>
    <row r="21" spans="2:8" ht="10.5" x14ac:dyDescent="0.2">
      <c r="C21" s="56"/>
      <c r="D21" s="56"/>
      <c r="E21" s="56"/>
      <c r="F21" s="56"/>
      <c r="G21" s="56"/>
      <c r="H21" s="56"/>
    </row>
    <row r="22" spans="2:8" ht="15.5" thickBot="1" x14ac:dyDescent="0.45">
      <c r="B22" s="25"/>
      <c r="C22" s="25" t="s">
        <v>62</v>
      </c>
      <c r="D22" s="25" t="s">
        <v>242</v>
      </c>
      <c r="E22" s="25"/>
      <c r="F22" s="25"/>
      <c r="G22" s="25"/>
      <c r="H22" s="25"/>
    </row>
    <row r="24" spans="2:8" ht="22" customHeight="1" x14ac:dyDescent="0.2">
      <c r="D24" s="100" t="s">
        <v>243</v>
      </c>
      <c r="E24" s="101"/>
      <c r="F24" s="101"/>
      <c r="G24" s="59"/>
    </row>
    <row r="26" spans="2:8" ht="10.5" x14ac:dyDescent="0.2">
      <c r="C26" s="56" t="s">
        <v>244</v>
      </c>
      <c r="D26" s="81" t="s">
        <v>245</v>
      </c>
      <c r="E26" s="93"/>
      <c r="F26" s="93"/>
      <c r="G26" s="60"/>
    </row>
    <row r="27" spans="2:8" ht="30" customHeight="1" x14ac:dyDescent="0.2">
      <c r="C27" s="56"/>
      <c r="D27" s="81" t="s">
        <v>246</v>
      </c>
      <c r="E27" s="81"/>
      <c r="F27" s="81"/>
      <c r="G27" s="58"/>
    </row>
    <row r="28" spans="2:8" ht="106" customHeight="1" x14ac:dyDescent="0.2">
      <c r="C28" s="56" t="s">
        <v>247</v>
      </c>
      <c r="D28" s="81" t="s">
        <v>248</v>
      </c>
      <c r="E28" s="81"/>
      <c r="F28" s="81"/>
      <c r="G28" s="58"/>
    </row>
    <row r="29" spans="2:8" ht="50.15" customHeight="1" x14ac:dyDescent="0.2">
      <c r="C29" s="56" t="s">
        <v>249</v>
      </c>
      <c r="D29" s="81" t="s">
        <v>250</v>
      </c>
      <c r="E29" s="81"/>
      <c r="F29" s="81"/>
      <c r="G29" s="58"/>
    </row>
    <row r="30" spans="2:8" ht="50.15" customHeight="1" x14ac:dyDescent="0.2">
      <c r="C30" s="56" t="s">
        <v>251</v>
      </c>
      <c r="D30" s="81" t="s">
        <v>252</v>
      </c>
      <c r="E30" s="81"/>
      <c r="F30" s="81"/>
      <c r="G30" s="58"/>
    </row>
    <row r="31" spans="2:8" ht="10.5" x14ac:dyDescent="0.2">
      <c r="C31" s="56" t="s">
        <v>253</v>
      </c>
      <c r="D31" s="81" t="s">
        <v>254</v>
      </c>
      <c r="E31" s="81"/>
      <c r="F31" s="81"/>
      <c r="G31" s="58"/>
    </row>
    <row r="33" spans="3:8" ht="10.5" x14ac:dyDescent="0.2">
      <c r="C33" s="56" t="s">
        <v>255</v>
      </c>
      <c r="D33" t="s">
        <v>256</v>
      </c>
    </row>
    <row r="34" spans="3:8" ht="11" thickBot="1" x14ac:dyDescent="0.3">
      <c r="D34" s="29" t="s">
        <v>257</v>
      </c>
      <c r="E34" s="29" t="s">
        <v>258</v>
      </c>
      <c r="F34" s="29" t="s">
        <v>259</v>
      </c>
      <c r="G34" s="29" t="s">
        <v>260</v>
      </c>
      <c r="H34" s="29" t="s">
        <v>261</v>
      </c>
    </row>
    <row r="35" spans="3:8" ht="11" thickTop="1" x14ac:dyDescent="0.25">
      <c r="D35" s="24"/>
      <c r="E35" s="24"/>
      <c r="F35" s="24"/>
      <c r="G35" s="24"/>
      <c r="H35" s="43" t="str">
        <f>IF(E35="","",IF(F35/E35&gt;1,1,F35/E35))</f>
        <v/>
      </c>
    </row>
    <row r="36" spans="3:8" ht="10.5" x14ac:dyDescent="0.25">
      <c r="D36" s="24"/>
      <c r="E36" s="24"/>
      <c r="F36" s="24"/>
      <c r="G36" s="24"/>
      <c r="H36" s="43" t="str">
        <f t="shared" ref="H36:H39" si="0">IF(E36="","",IF(F36/E36&gt;1,1,F36/E36))</f>
        <v/>
      </c>
    </row>
    <row r="37" spans="3:8" ht="10.5" x14ac:dyDescent="0.25">
      <c r="D37" s="24"/>
      <c r="E37" s="24"/>
      <c r="F37" s="24"/>
      <c r="G37" s="24"/>
      <c r="H37" s="43" t="str">
        <f t="shared" si="0"/>
        <v/>
      </c>
    </row>
    <row r="38" spans="3:8" ht="10.5" x14ac:dyDescent="0.25">
      <c r="D38" s="24"/>
      <c r="E38" s="24"/>
      <c r="F38" s="24"/>
      <c r="G38" s="24"/>
      <c r="H38" s="43" t="str">
        <f t="shared" si="0"/>
        <v/>
      </c>
    </row>
    <row r="39" spans="3:8" ht="10.5" x14ac:dyDescent="0.25">
      <c r="D39" s="24"/>
      <c r="E39" s="24"/>
      <c r="F39" s="24"/>
      <c r="G39" s="24"/>
      <c r="H39" s="43" t="str">
        <f t="shared" si="0"/>
        <v/>
      </c>
    </row>
    <row r="42" spans="3:8" ht="10.5" x14ac:dyDescent="0.25">
      <c r="D42" s="8" t="s">
        <v>262</v>
      </c>
      <c r="E42" s="43">
        <f>MIN(H35:H39)</f>
        <v>0</v>
      </c>
    </row>
    <row r="57" spans="3:3" ht="13" x14ac:dyDescent="0.2">
      <c r="C57" s="61"/>
    </row>
    <row r="58" spans="3:3" ht="13" x14ac:dyDescent="0.2">
      <c r="C58" s="61"/>
    </row>
    <row r="61" spans="3:3" x14ac:dyDescent="0.2">
      <c r="C61" s="62"/>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E7" workbookViewId="0">
      <selection activeCell="G50" sqref="G50"/>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x14ac:dyDescent="0.55000000000000004">
      <c r="B2" s="10" t="s">
        <v>263</v>
      </c>
      <c r="C2" s="10"/>
      <c r="D2" s="10"/>
      <c r="E2" s="10"/>
      <c r="F2" s="10"/>
      <c r="G2" s="10"/>
      <c r="H2" s="10"/>
      <c r="I2" s="20"/>
      <c r="J2" s="10"/>
      <c r="K2" s="10" t="s">
        <v>121</v>
      </c>
      <c r="L2" s="10"/>
      <c r="M2" s="10"/>
      <c r="N2" s="10"/>
      <c r="O2" s="10"/>
      <c r="P2" s="10"/>
      <c r="Q2" s="10"/>
      <c r="R2" s="10"/>
      <c r="S2" s="10"/>
      <c r="T2" s="10"/>
      <c r="U2" s="10"/>
      <c r="V2" s="10"/>
    </row>
    <row r="3" spans="2:22" ht="10.5" thickTop="1" x14ac:dyDescent="0.2"/>
    <row r="4" spans="2:22" ht="15.5" thickBot="1" x14ac:dyDescent="0.45">
      <c r="B4" s="25"/>
      <c r="C4" s="25" t="s">
        <v>224</v>
      </c>
      <c r="D4" s="25" t="s">
        <v>264</v>
      </c>
      <c r="E4" s="25"/>
      <c r="F4" s="25"/>
      <c r="G4" s="25"/>
      <c r="H4" s="25"/>
      <c r="I4" s="26"/>
    </row>
    <row r="6" spans="2:22" ht="11" thickBot="1" x14ac:dyDescent="0.3">
      <c r="E6" s="29" t="s">
        <v>226</v>
      </c>
      <c r="F6" s="29" t="s">
        <v>8</v>
      </c>
      <c r="G6" s="29"/>
      <c r="H6" s="29"/>
    </row>
    <row r="7" spans="2:22" ht="11" thickTop="1" x14ac:dyDescent="0.25">
      <c r="D7" t="s">
        <v>265</v>
      </c>
      <c r="E7" s="71" t="s">
        <v>11</v>
      </c>
      <c r="F7" s="71" t="s">
        <v>266</v>
      </c>
    </row>
    <row r="8" spans="2:22" ht="60.5" x14ac:dyDescent="0.2">
      <c r="D8" s="69" t="s">
        <v>267</v>
      </c>
      <c r="E8" s="71" t="s">
        <v>268</v>
      </c>
      <c r="F8" s="71" t="s">
        <v>269</v>
      </c>
    </row>
    <row r="10" spans="2:22" ht="15.5" thickBot="1" x14ac:dyDescent="0.45">
      <c r="B10" s="25"/>
      <c r="C10" s="25" t="s">
        <v>58</v>
      </c>
      <c r="D10" s="25" t="s">
        <v>270</v>
      </c>
      <c r="E10" s="25"/>
      <c r="F10" s="25"/>
      <c r="I10" s="26"/>
    </row>
    <row r="12" spans="2:22" ht="10.5" x14ac:dyDescent="0.2">
      <c r="C12" s="56"/>
      <c r="D12" s="81" t="s">
        <v>231</v>
      </c>
      <c r="E12" s="81"/>
      <c r="F12" s="81"/>
      <c r="G12" s="57"/>
    </row>
    <row r="13" spans="2:22" ht="10.5" x14ac:dyDescent="0.2">
      <c r="C13" s="56"/>
      <c r="D13" s="45"/>
      <c r="E13" s="45"/>
      <c r="F13" s="45"/>
      <c r="G13" s="45"/>
    </row>
    <row r="14" spans="2:22" ht="23.5" customHeight="1" x14ac:dyDescent="0.2">
      <c r="C14" s="56" t="s">
        <v>271</v>
      </c>
      <c r="D14" s="81" t="s">
        <v>272</v>
      </c>
      <c r="E14" s="81"/>
      <c r="F14" s="81"/>
      <c r="G14" s="58"/>
    </row>
    <row r="15" spans="2:22" ht="32.5" customHeight="1" x14ac:dyDescent="0.2">
      <c r="C15" s="56" t="s">
        <v>273</v>
      </c>
      <c r="D15" s="81" t="s">
        <v>235</v>
      </c>
      <c r="E15" s="81"/>
      <c r="F15" s="81"/>
      <c r="G15" s="58"/>
    </row>
    <row r="16" spans="2:22" ht="50.5" customHeight="1" x14ac:dyDescent="0.2">
      <c r="C16" s="56" t="s">
        <v>274</v>
      </c>
      <c r="D16" s="81" t="s">
        <v>275</v>
      </c>
      <c r="E16" s="81"/>
      <c r="F16" s="81"/>
      <c r="G16" s="58"/>
    </row>
    <row r="17" spans="2:10" ht="11" thickBot="1" x14ac:dyDescent="0.3">
      <c r="C17" s="56" t="s">
        <v>255</v>
      </c>
      <c r="D17" s="29" t="s">
        <v>276</v>
      </c>
      <c r="E17" s="29" t="s">
        <v>240</v>
      </c>
      <c r="F17" s="29" t="s">
        <v>8</v>
      </c>
      <c r="G17" s="29"/>
      <c r="H17" s="29"/>
    </row>
    <row r="18" spans="2:10" ht="20.5" thickTop="1" x14ac:dyDescent="0.2">
      <c r="C18" s="56"/>
      <c r="D18" s="71" t="s">
        <v>277</v>
      </c>
      <c r="E18" s="24">
        <v>1.1000000000000001</v>
      </c>
      <c r="F18" s="24" t="s">
        <v>278</v>
      </c>
      <c r="G18" s="24"/>
      <c r="H18" s="24"/>
    </row>
    <row r="19" spans="2:10" ht="10.5" x14ac:dyDescent="0.2">
      <c r="C19" s="56"/>
      <c r="D19" s="56"/>
      <c r="E19" s="56"/>
      <c r="F19" s="56"/>
      <c r="G19" s="56"/>
      <c r="H19" s="56"/>
      <c r="I19" s="63"/>
      <c r="J19" s="56"/>
    </row>
    <row r="20" spans="2:10" ht="15.5" thickBot="1" x14ac:dyDescent="0.45">
      <c r="B20" s="25"/>
      <c r="C20" s="25" t="s">
        <v>62</v>
      </c>
      <c r="D20" s="25" t="s">
        <v>279</v>
      </c>
      <c r="E20" s="25"/>
      <c r="F20" s="25"/>
      <c r="G20" s="25"/>
      <c r="H20" s="25"/>
    </row>
    <row r="22" spans="2:10" ht="90" customHeight="1" x14ac:dyDescent="0.2">
      <c r="D22" s="100" t="s">
        <v>280</v>
      </c>
      <c r="E22" s="101"/>
      <c r="F22" s="101"/>
      <c r="G22" s="59"/>
    </row>
    <row r="24" spans="2:10" ht="120" customHeight="1" x14ac:dyDescent="0.2">
      <c r="C24" s="56" t="s">
        <v>244</v>
      </c>
      <c r="D24" s="81" t="s">
        <v>281</v>
      </c>
      <c r="E24" s="81"/>
      <c r="F24" s="81"/>
      <c r="G24" s="58"/>
    </row>
    <row r="25" spans="2:10" ht="10.5" x14ac:dyDescent="0.2">
      <c r="C25" s="56" t="s">
        <v>247</v>
      </c>
      <c r="D25" s="81" t="s">
        <v>282</v>
      </c>
      <c r="E25" s="81"/>
      <c r="F25" s="81"/>
      <c r="G25" s="58"/>
    </row>
    <row r="26" spans="2:10" ht="52" customHeight="1" x14ac:dyDescent="0.2">
      <c r="C26" s="56" t="s">
        <v>249</v>
      </c>
      <c r="D26" s="81" t="s">
        <v>283</v>
      </c>
      <c r="E26" s="81"/>
      <c r="F26" s="81"/>
      <c r="G26" s="58"/>
    </row>
    <row r="28" spans="2:10" ht="10.5" x14ac:dyDescent="0.2">
      <c r="C28" s="56" t="s">
        <v>255</v>
      </c>
      <c r="D28" t="s">
        <v>256</v>
      </c>
    </row>
    <row r="29" spans="2:10" ht="11" thickBot="1" x14ac:dyDescent="0.3">
      <c r="D29" s="29" t="s">
        <v>284</v>
      </c>
      <c r="E29" s="29" t="s">
        <v>258</v>
      </c>
      <c r="F29" s="29" t="s">
        <v>259</v>
      </c>
      <c r="G29" s="29" t="s">
        <v>260</v>
      </c>
      <c r="H29" s="29" t="s">
        <v>261</v>
      </c>
      <c r="I29" s="64"/>
      <c r="J29" s="29"/>
    </row>
    <row r="30" spans="2:10" ht="21" thickTop="1" x14ac:dyDescent="0.25">
      <c r="D30" s="24" t="s">
        <v>285</v>
      </c>
      <c r="E30" s="24">
        <v>1</v>
      </c>
      <c r="F30" s="24">
        <v>1</v>
      </c>
      <c r="G30" s="24" t="s">
        <v>286</v>
      </c>
      <c r="H30" s="43">
        <f>IF(E30="","",IF(F30/E30&gt;1,1,F30/E30))</f>
        <v>1</v>
      </c>
      <c r="I30" s="65"/>
      <c r="J30" s="43"/>
    </row>
    <row r="31" spans="2:10" ht="10.5" x14ac:dyDescent="0.25">
      <c r="D31" s="24"/>
      <c r="E31" s="24"/>
      <c r="F31" s="24"/>
      <c r="G31" s="24"/>
      <c r="H31" s="43" t="str">
        <f t="shared" ref="H31:H34" si="0">IF(E31="","",IF(F31/E31&gt;1,1,F31/E31))</f>
        <v/>
      </c>
      <c r="I31" s="65"/>
      <c r="J31" s="43"/>
    </row>
    <row r="32" spans="2:10" ht="10.5" x14ac:dyDescent="0.25">
      <c r="D32" s="24"/>
      <c r="E32" s="24"/>
      <c r="F32" s="24"/>
      <c r="G32" s="24"/>
      <c r="H32" s="43" t="str">
        <f t="shared" si="0"/>
        <v/>
      </c>
      <c r="I32" s="65"/>
      <c r="J32" s="43"/>
    </row>
    <row r="33" spans="4:10" ht="10.5" x14ac:dyDescent="0.25">
      <c r="D33" s="24"/>
      <c r="E33" s="24"/>
      <c r="F33" s="24"/>
      <c r="G33" s="24"/>
      <c r="H33" s="43" t="str">
        <f t="shared" si="0"/>
        <v/>
      </c>
      <c r="I33" s="65"/>
      <c r="J33" s="43"/>
    </row>
    <row r="34" spans="4:10" ht="10.5" x14ac:dyDescent="0.25">
      <c r="D34" s="24"/>
      <c r="E34" s="24"/>
      <c r="F34" s="24"/>
      <c r="G34" s="24"/>
      <c r="H34" s="43" t="str">
        <f t="shared" si="0"/>
        <v/>
      </c>
      <c r="I34" s="65"/>
      <c r="J34" s="43"/>
    </row>
    <row r="37" spans="4:10" ht="10.5" x14ac:dyDescent="0.25">
      <c r="D37" s="8" t="s">
        <v>262</v>
      </c>
      <c r="E37" s="43">
        <f>MIN(H30:H34)</f>
        <v>1</v>
      </c>
    </row>
    <row r="52" spans="3:3" ht="13" x14ac:dyDescent="0.2">
      <c r="C52" s="61"/>
    </row>
    <row r="53" spans="3:3" ht="13" x14ac:dyDescent="0.2">
      <c r="C53" s="61"/>
    </row>
    <row r="56" spans="3:3" x14ac:dyDescent="0.2">
      <c r="C56" s="62"/>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2" sqref="F22"/>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x14ac:dyDescent="0.55000000000000004">
      <c r="B2" s="10" t="s">
        <v>287</v>
      </c>
      <c r="C2" s="10"/>
      <c r="D2" s="10"/>
      <c r="E2" s="10"/>
      <c r="F2" s="10"/>
      <c r="H2" s="10"/>
      <c r="I2" s="10" t="s">
        <v>121</v>
      </c>
    </row>
    <row r="3" spans="2:9" ht="10.5" thickTop="1" x14ac:dyDescent="0.2"/>
    <row r="5" spans="2:9" ht="15.5" thickBot="1" x14ac:dyDescent="0.45">
      <c r="B5" s="25"/>
      <c r="C5" s="25" t="s">
        <v>58</v>
      </c>
      <c r="D5" s="25" t="s">
        <v>288</v>
      </c>
      <c r="E5" s="25"/>
      <c r="F5" s="25"/>
    </row>
    <row r="7" spans="2:9" x14ac:dyDescent="0.2">
      <c r="D7" t="s">
        <v>289</v>
      </c>
    </row>
    <row r="8" spans="2:9" ht="10.5" x14ac:dyDescent="0.2">
      <c r="C8" s="56"/>
      <c r="D8" s="45"/>
      <c r="E8" s="45"/>
      <c r="F8" s="45"/>
    </row>
    <row r="9" spans="2:9" ht="23.5" customHeight="1" x14ac:dyDescent="0.2">
      <c r="C9" s="56" t="s">
        <v>271</v>
      </c>
      <c r="D9" s="81" t="s">
        <v>290</v>
      </c>
      <c r="E9" s="81"/>
      <c r="F9" s="81"/>
    </row>
    <row r="10" spans="2:9" ht="32.5" customHeight="1" x14ac:dyDescent="0.2">
      <c r="C10" s="56" t="s">
        <v>273</v>
      </c>
      <c r="D10" s="81" t="s">
        <v>291</v>
      </c>
      <c r="E10" s="81"/>
      <c r="F10" s="81"/>
    </row>
    <row r="11" spans="2:9" ht="142.5" customHeight="1" x14ac:dyDescent="0.2">
      <c r="C11" s="56" t="s">
        <v>236</v>
      </c>
      <c r="D11" s="81" t="s">
        <v>292</v>
      </c>
      <c r="E11" s="81"/>
      <c r="F11" s="81"/>
      <c r="I11" s="66" t="s">
        <v>293</v>
      </c>
    </row>
    <row r="14" spans="2:9" ht="11" thickBot="1" x14ac:dyDescent="0.3">
      <c r="C14" s="56" t="s">
        <v>255</v>
      </c>
      <c r="D14" s="29" t="s">
        <v>294</v>
      </c>
      <c r="E14" s="29" t="s">
        <v>295</v>
      </c>
      <c r="F14" s="29" t="s">
        <v>296</v>
      </c>
    </row>
    <row r="15" spans="2:9" ht="20.5" thickTop="1" x14ac:dyDescent="0.2">
      <c r="C15" s="61"/>
      <c r="D15" s="24" t="s">
        <v>297</v>
      </c>
      <c r="E15" s="71">
        <v>0</v>
      </c>
      <c r="F15" s="71" t="s">
        <v>298</v>
      </c>
    </row>
    <row r="17" spans="4:6" ht="11" thickBot="1" x14ac:dyDescent="0.3">
      <c r="D17" s="29" t="s">
        <v>320</v>
      </c>
      <c r="E17" s="29" t="s">
        <v>321</v>
      </c>
      <c r="F17" s="29" t="s">
        <v>322</v>
      </c>
    </row>
    <row r="18" spans="4:6" ht="40.5" thickTop="1" x14ac:dyDescent="0.2">
      <c r="D18" s="71" t="s">
        <v>162</v>
      </c>
      <c r="E18" s="102" t="s">
        <v>324</v>
      </c>
      <c r="F18" s="71" t="s">
        <v>326</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3A18-8769-4E8A-A225-9389842634DE}">
  <dimension ref="B2:AD40"/>
  <sheetViews>
    <sheetView workbookViewId="0">
      <selection activeCell="C44" sqref="C44"/>
    </sheetView>
  </sheetViews>
  <sheetFormatPr defaultRowHeight="10" x14ac:dyDescent="0.2"/>
  <cols>
    <col min="2" max="2" width="18" bestFit="1" customWidth="1"/>
    <col min="3" max="3" width="16.77734375" customWidth="1"/>
  </cols>
  <sheetData>
    <row r="2" spans="2:30" ht="20.5" thickBot="1" x14ac:dyDescent="0.55000000000000004">
      <c r="B2" s="10" t="s">
        <v>299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300</v>
      </c>
    </row>
    <row r="5" spans="2:30" x14ac:dyDescent="0.2">
      <c r="D5" t="s">
        <v>301</v>
      </c>
    </row>
    <row r="6" spans="2:30" x14ac:dyDescent="0.2">
      <c r="D6" t="s">
        <v>302</v>
      </c>
    </row>
    <row r="9" spans="2:30" x14ac:dyDescent="0.2">
      <c r="B9" t="s">
        <v>303</v>
      </c>
    </row>
    <row r="10" spans="2:30" x14ac:dyDescent="0.2">
      <c r="B10" t="s">
        <v>304</v>
      </c>
      <c r="C10" t="s">
        <v>57</v>
      </c>
    </row>
    <row r="11" spans="2:30" x14ac:dyDescent="0.2">
      <c r="B11" t="s">
        <v>304</v>
      </c>
      <c r="C11" t="s">
        <v>139</v>
      </c>
    </row>
    <row r="12" spans="2:30" x14ac:dyDescent="0.2">
      <c r="B12" t="s">
        <v>304</v>
      </c>
      <c r="C12" t="s">
        <v>30</v>
      </c>
    </row>
    <row r="14" spans="2:30" x14ac:dyDescent="0.2">
      <c r="B14" t="s">
        <v>304</v>
      </c>
      <c r="C14" t="s">
        <v>305</v>
      </c>
    </row>
    <row r="15" spans="2:30" x14ac:dyDescent="0.2">
      <c r="B15" t="s">
        <v>304</v>
      </c>
      <c r="C15" t="s">
        <v>57</v>
      </c>
      <c r="D15" s="75" t="s">
        <v>162</v>
      </c>
    </row>
    <row r="16" spans="2:30" x14ac:dyDescent="0.2">
      <c r="B16" t="s">
        <v>304</v>
      </c>
      <c r="C16" t="s">
        <v>60</v>
      </c>
      <c r="D16" t="s">
        <v>61</v>
      </c>
    </row>
    <row r="17" spans="2:4" x14ac:dyDescent="0.2">
      <c r="B17" t="s">
        <v>304</v>
      </c>
      <c r="C17" t="s">
        <v>306</v>
      </c>
      <c r="D17" t="s">
        <v>307</v>
      </c>
    </row>
    <row r="18" spans="2:4" x14ac:dyDescent="0.2">
      <c r="B18" t="s">
        <v>304</v>
      </c>
      <c r="C18" t="s">
        <v>308</v>
      </c>
      <c r="D18" t="s">
        <v>309</v>
      </c>
    </row>
    <row r="20" spans="2:4" x14ac:dyDescent="0.2">
      <c r="B20" t="s">
        <v>304</v>
      </c>
      <c r="C20" t="s">
        <v>310</v>
      </c>
    </row>
    <row r="21" spans="2:4" x14ac:dyDescent="0.2">
      <c r="B21" t="s">
        <v>304</v>
      </c>
      <c r="C21" t="s">
        <v>57</v>
      </c>
    </row>
    <row r="22" spans="2:4" x14ac:dyDescent="0.2">
      <c r="B22" t="s">
        <v>304</v>
      </c>
      <c r="C22" t="s">
        <v>106</v>
      </c>
    </row>
    <row r="23" spans="2:4" x14ac:dyDescent="0.2">
      <c r="C23" t="s">
        <v>111</v>
      </c>
    </row>
    <row r="25" spans="2:4" x14ac:dyDescent="0.2">
      <c r="C25" t="s">
        <v>311</v>
      </c>
    </row>
    <row r="26" spans="2:4" x14ac:dyDescent="0.2">
      <c r="C26" t="s">
        <v>57</v>
      </c>
      <c r="D26" s="75" t="s">
        <v>162</v>
      </c>
    </row>
    <row r="27" spans="2:4" ht="10.5" x14ac:dyDescent="0.25">
      <c r="C27" t="s">
        <v>312</v>
      </c>
      <c r="D27" t="s">
        <v>85</v>
      </c>
    </row>
    <row r="28" spans="2:4" ht="10.5" x14ac:dyDescent="0.25">
      <c r="C28" t="s">
        <v>313</v>
      </c>
      <c r="D28" s="75" t="s">
        <v>314</v>
      </c>
    </row>
    <row r="30" spans="2:4" x14ac:dyDescent="0.2">
      <c r="C30" t="s">
        <v>315</v>
      </c>
    </row>
    <row r="31" spans="2:4" x14ac:dyDescent="0.2">
      <c r="C31" t="s">
        <v>57</v>
      </c>
    </row>
    <row r="32" spans="2:4" x14ac:dyDescent="0.2">
      <c r="C32" t="s">
        <v>106</v>
      </c>
    </row>
    <row r="33" spans="3:3" x14ac:dyDescent="0.2">
      <c r="C33" t="s">
        <v>111</v>
      </c>
    </row>
    <row r="34" spans="3:3" x14ac:dyDescent="0.2">
      <c r="C34" t="s">
        <v>316</v>
      </c>
    </row>
    <row r="36" spans="3:3" x14ac:dyDescent="0.2">
      <c r="C36" t="s">
        <v>317</v>
      </c>
    </row>
    <row r="37" spans="3:3" x14ac:dyDescent="0.2">
      <c r="C37" t="s">
        <v>57</v>
      </c>
    </row>
    <row r="38" spans="3:3" x14ac:dyDescent="0.2">
      <c r="C38" t="s">
        <v>318</v>
      </c>
    </row>
    <row r="39" spans="3:3" x14ac:dyDescent="0.2">
      <c r="C39" t="s">
        <v>319</v>
      </c>
    </row>
    <row r="40" spans="3:3" x14ac:dyDescent="0.2">
      <c r="C40" t="s">
        <v>316</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618535ab-76b3-4d8d-bdf5-251469fdd337"/>
    <ds:schemaRef ds:uri="http://schemas.microsoft.com/office/2006/documentManagement/types"/>
    <ds:schemaRef ds:uri="9c55a58d-dea8-4fca-9186-98d827bbee5b"/>
    <ds:schemaRef ds:uri="http://purl.org/dc/terms/"/>
    <ds:schemaRef ds:uri="2f6a910d-138e-42c1-8e8a-320c1b7cf3f7"/>
    <ds:schemaRef ds:uri="http://purl.org/dc/dcmitype/"/>
    <ds:schemaRef ds:uri="http://purl.org/dc/elements/1.1/"/>
  </ds:schemaRefs>
</ds:datastoreItem>
</file>

<file path=customXml/itemProps2.xml><?xml version="1.0" encoding="utf-8"?>
<ds:datastoreItem xmlns:ds="http://schemas.openxmlformats.org/officeDocument/2006/customXml" ds:itemID="{B742B08E-845D-48B9-B86E-EF96E9F3E187}"/>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4.xml><?xml version="1.0" encoding="utf-8"?>
<ds:datastoreItem xmlns:ds="http://schemas.openxmlformats.org/officeDocument/2006/customXml" ds:itemID="{A4C16205-F7B6-427B-B2B6-9F6C2D4B13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2025-11-06T15:18:20Z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9f7701c8-d798-4f9c-8548-ba4bf36046de</vt:lpwstr>
  </property>
  <property fmtid="{D5CDD505-2E9C-101B-9397-08002B2CF9AE}" pid="8" name="TNOC_DocumentSetType">
    <vt:lpwstr/>
  </property>
  <property fmtid="{D5CDD505-2E9C-101B-9397-08002B2CF9AE}" pid="9" name="MediaServiceImageTags">
    <vt:lpwstr/>
  </property>
</Properties>
</file>